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2130ae687f38d725/Documents/"/>
    </mc:Choice>
  </mc:AlternateContent>
  <xr:revisionPtr revIDLastSave="0" documentId="8_{723DFA1D-AFC5-45EC-BCD1-1F73F3BA52D2}" xr6:coauthVersionLast="47" xr6:coauthVersionMax="47" xr10:uidLastSave="{00000000-0000-0000-0000-000000000000}"/>
  <bookViews>
    <workbookView xWindow="-108" yWindow="-108" windowWidth="23256" windowHeight="13896" activeTab="2" xr2:uid="{19921F36-AE6D-48EE-AA06-66D3F76020A2}"/>
  </bookViews>
  <sheets>
    <sheet name="Bet by Bet" sheetId="2" r:id="rId1"/>
    <sheet name="April 26" sheetId="27" r:id="rId2"/>
    <sheet name="March 26" sheetId="26" r:id="rId3"/>
    <sheet name="February 26" sheetId="25" r:id="rId4"/>
    <sheet name="January 26" sheetId="23" r:id="rId5"/>
    <sheet name="December 25" sheetId="22" r:id="rId6"/>
    <sheet name="November 25" sheetId="21" r:id="rId7"/>
    <sheet name="October 25" sheetId="20" r:id="rId8"/>
    <sheet name="September 25" sheetId="19" r:id="rId9"/>
    <sheet name="August 25" sheetId="18" r:id="rId10"/>
    <sheet name="July 25" sheetId="3" r:id="rId11"/>
    <sheet name="June 25" sheetId="4" r:id="rId12"/>
    <sheet name="May 25" sheetId="5" r:id="rId13"/>
    <sheet name="April 25" sheetId="6" r:id="rId14"/>
    <sheet name="March 25" sheetId="7" r:id="rId15"/>
    <sheet name="Feb 25" sheetId="8" r:id="rId16"/>
    <sheet name="Jan 25" sheetId="9" r:id="rId17"/>
    <sheet name="Dec 24" sheetId="10" r:id="rId18"/>
    <sheet name="Nov 24" sheetId="11" r:id="rId19"/>
    <sheet name="Oct 24" sheetId="12" r:id="rId20"/>
    <sheet name="Sep 24" sheetId="13" r:id="rId21"/>
    <sheet name="Aug 24" sheetId="14" r:id="rId22"/>
    <sheet name="Jul 24" sheetId="15" r:id="rId23"/>
    <sheet name="Jun 24" sheetId="16" r:id="rId24"/>
    <sheet name="May 24" sheetId="17" r:id="rId25"/>
    <sheet name="Summary" sheetId="1" r:id="rId26"/>
  </sheet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45" i="26" l="1"/>
  <c r="E45" i="26"/>
  <c r="H44" i="26"/>
  <c r="H43" i="26"/>
  <c r="H42" i="26"/>
  <c r="H41" i="26"/>
  <c r="H40" i="26"/>
  <c r="H39" i="26"/>
  <c r="H38" i="26"/>
  <c r="H37" i="26"/>
  <c r="H36" i="26"/>
  <c r="H35" i="26"/>
  <c r="H34" i="26"/>
  <c r="H33" i="26"/>
  <c r="H32" i="26"/>
  <c r="H31" i="26"/>
  <c r="H30" i="26"/>
  <c r="H29" i="26"/>
  <c r="H28" i="26"/>
  <c r="H27" i="26"/>
  <c r="H26" i="26"/>
  <c r="H25" i="26"/>
  <c r="H24" i="26"/>
  <c r="H23" i="26"/>
  <c r="H22" i="26"/>
  <c r="H21" i="26"/>
  <c r="H20" i="26"/>
  <c r="H19" i="26"/>
  <c r="H18" i="26"/>
  <c r="H17" i="26"/>
  <c r="H16" i="26"/>
  <c r="H15" i="26"/>
  <c r="H14" i="26"/>
  <c r="J13" i="26"/>
  <c r="H13" i="26"/>
  <c r="H12" i="26"/>
  <c r="H11" i="26"/>
  <c r="H10" i="26"/>
  <c r="L9" i="26"/>
  <c r="J9" i="26"/>
  <c r="H9" i="26"/>
  <c r="H8" i="26"/>
  <c r="L7" i="26"/>
  <c r="J7" i="26"/>
  <c r="H7" i="26"/>
  <c r="H6" i="26"/>
  <c r="L5" i="26"/>
  <c r="J5" i="26"/>
  <c r="H5" i="26"/>
  <c r="H4" i="26"/>
  <c r="L3" i="26"/>
  <c r="J3" i="26"/>
  <c r="H3" i="26"/>
  <c r="J1" i="26"/>
  <c r="F23" i="27"/>
  <c r="E23" i="27"/>
  <c r="H22" i="27"/>
  <c r="H21" i="27"/>
  <c r="H20" i="27"/>
  <c r="H19" i="27"/>
  <c r="H18" i="27"/>
  <c r="H17" i="27"/>
  <c r="H16" i="27"/>
  <c r="H15" i="27"/>
  <c r="J14" i="27"/>
  <c r="H14" i="27"/>
  <c r="H13" i="27"/>
  <c r="H12" i="27"/>
  <c r="H11" i="27"/>
  <c r="L10" i="27"/>
  <c r="J10" i="27"/>
  <c r="H10" i="27"/>
  <c r="H9" i="27"/>
  <c r="L8" i="27"/>
  <c r="J8" i="27"/>
  <c r="H8" i="27"/>
  <c r="H7" i="27"/>
  <c r="L6" i="27"/>
  <c r="J6" i="27"/>
  <c r="H6" i="27"/>
  <c r="H5" i="27"/>
  <c r="L4" i="27"/>
  <c r="J4" i="27"/>
  <c r="H4" i="27"/>
  <c r="J2" i="27"/>
  <c r="G363" i="2"/>
  <c r="G362" i="2"/>
  <c r="G361" i="2"/>
  <c r="G360" i="2"/>
  <c r="G359" i="2"/>
  <c r="G358" i="2"/>
  <c r="G357" i="2"/>
  <c r="G356" i="2"/>
  <c r="G355" i="2"/>
  <c r="G354" i="2"/>
  <c r="G353" i="2"/>
  <c r="G352" i="2"/>
  <c r="G351" i="2"/>
  <c r="G350" i="2"/>
  <c r="G349" i="2"/>
  <c r="G348" i="2"/>
  <c r="G347" i="2"/>
  <c r="G346" i="2"/>
  <c r="G345" i="2"/>
  <c r="G344" i="2"/>
  <c r="G343" i="2"/>
  <c r="G342" i="2"/>
  <c r="G341" i="2"/>
  <c r="G340" i="2"/>
  <c r="G339" i="2"/>
  <c r="G338" i="2"/>
  <c r="G337" i="2"/>
  <c r="H30" i="20"/>
  <c r="H31" i="20"/>
  <c r="H32" i="20"/>
  <c r="H33" i="20"/>
  <c r="H4" i="20"/>
  <c r="H5" i="20" s="1"/>
  <c r="H6" i="20" s="1"/>
  <c r="H7" i="20" s="1"/>
  <c r="H8" i="20" s="1"/>
  <c r="H9" i="20" s="1"/>
  <c r="H10" i="20" s="1"/>
  <c r="H11" i="20" s="1"/>
  <c r="H12" i="20" s="1"/>
  <c r="H13" i="20" s="1"/>
  <c r="H14" i="20" s="1"/>
  <c r="H15" i="20" s="1"/>
  <c r="H16" i="20" s="1"/>
  <c r="H17" i="20" s="1"/>
  <c r="H18" i="20" s="1"/>
  <c r="H19" i="20" s="1"/>
  <c r="H20" i="20" s="1"/>
  <c r="H21" i="20" s="1"/>
  <c r="H22" i="20" s="1"/>
  <c r="H23" i="20" s="1"/>
  <c r="H24" i="20" s="1"/>
  <c r="H25" i="20" s="1"/>
  <c r="H26" i="20" s="1"/>
  <c r="H27" i="20" s="1"/>
  <c r="H28" i="20" s="1"/>
  <c r="H29" i="20" s="1"/>
  <c r="G34" i="19"/>
  <c r="G29" i="19"/>
  <c r="G28" i="19"/>
  <c r="G27" i="19"/>
  <c r="G26" i="19"/>
  <c r="G25" i="19"/>
  <c r="G23" i="19"/>
  <c r="G24" i="19"/>
  <c r="G22" i="19"/>
  <c r="G20" i="19"/>
  <c r="G21" i="19"/>
  <c r="G19" i="19"/>
  <c r="G18" i="19"/>
  <c r="G17" i="19"/>
  <c r="G16" i="19"/>
  <c r="G15" i="19"/>
  <c r="G14" i="19"/>
  <c r="G13" i="19"/>
  <c r="G12" i="19"/>
  <c r="G11" i="19"/>
  <c r="G10" i="19"/>
  <c r="G9" i="19"/>
  <c r="G8" i="19"/>
  <c r="G7" i="19"/>
  <c r="G6" i="19"/>
  <c r="G5" i="19"/>
  <c r="G4" i="19"/>
  <c r="G3" i="19"/>
  <c r="G33" i="19" s="1"/>
  <c r="I4" i="19" l="1"/>
  <c r="I5" i="19" s="1"/>
  <c r="I6" i="19" s="1"/>
  <c r="I7" i="19" s="1"/>
  <c r="I8" i="19" s="1"/>
  <c r="I9" i="19" s="1"/>
  <c r="I10" i="19" s="1"/>
  <c r="I11" i="19" s="1"/>
  <c r="I12" i="19" s="1"/>
  <c r="I13" i="19" s="1"/>
  <c r="I14" i="19" s="1"/>
  <c r="I15" i="19" s="1"/>
  <c r="I16" i="19" s="1"/>
  <c r="I17" i="19" s="1"/>
  <c r="I18" i="19" s="1"/>
  <c r="I19" i="19" s="1"/>
  <c r="I20" i="19" s="1"/>
  <c r="I21" i="19" s="1"/>
  <c r="I22" i="19" s="1"/>
  <c r="I23" i="19" s="1"/>
  <c r="I24" i="19" s="1"/>
  <c r="I25" i="19" s="1"/>
  <c r="I26" i="19" s="1"/>
  <c r="I27" i="19" s="1"/>
  <c r="I28" i="19" s="1"/>
  <c r="I29" i="19" s="1"/>
  <c r="P59" i="1"/>
  <c r="O59" i="1"/>
  <c r="G463" i="1"/>
  <c r="G467" i="1"/>
  <c r="G466" i="1"/>
  <c r="G465" i="1"/>
  <c r="G464" i="1"/>
  <c r="G462" i="1"/>
  <c r="G461" i="1"/>
  <c r="G460" i="1"/>
  <c r="G459" i="1"/>
  <c r="G458" i="1"/>
  <c r="G457" i="1"/>
  <c r="G456" i="1"/>
  <c r="G455" i="1"/>
  <c r="G454" i="1"/>
  <c r="G453" i="1"/>
  <c r="G452" i="1"/>
  <c r="G451" i="1"/>
  <c r="G450" i="1"/>
  <c r="G449" i="1"/>
  <c r="G448" i="1"/>
  <c r="G447" i="1"/>
  <c r="G446" i="1"/>
  <c r="G445" i="1"/>
  <c r="G444" i="1"/>
  <c r="G443" i="1"/>
  <c r="G442" i="1"/>
  <c r="G441" i="1"/>
  <c r="J441" i="1" s="1"/>
  <c r="G440" i="1"/>
  <c r="H470" i="1"/>
  <c r="H471" i="1" s="1"/>
  <c r="K441" i="1"/>
  <c r="K442" i="1" s="1"/>
  <c r="K443" i="1" s="1"/>
  <c r="K444" i="1" s="1"/>
  <c r="K445" i="1" s="1"/>
  <c r="K446" i="1" s="1"/>
  <c r="K447" i="1" s="1"/>
  <c r="K448" i="1" s="1"/>
  <c r="K449" i="1" s="1"/>
  <c r="K450" i="1" s="1"/>
  <c r="K451" i="1" s="1"/>
  <c r="K452" i="1" s="1"/>
  <c r="K453" i="1" s="1"/>
  <c r="K454" i="1" s="1"/>
  <c r="K455" i="1" s="1"/>
  <c r="K456" i="1" s="1"/>
  <c r="K457" i="1" s="1"/>
  <c r="K458" i="1" s="1"/>
  <c r="K459" i="1" s="1"/>
  <c r="K460" i="1" s="1"/>
  <c r="K461" i="1" s="1"/>
  <c r="K462" i="1" s="1"/>
  <c r="K463" i="1" s="1"/>
  <c r="K464" i="1" s="1"/>
  <c r="K465" i="1" s="1"/>
  <c r="K466" i="1" s="1"/>
  <c r="K467" i="1" s="1"/>
  <c r="G5" i="2"/>
  <c r="G6" i="2"/>
  <c r="G7" i="2"/>
  <c r="G8" i="2"/>
  <c r="G9" i="2"/>
  <c r="G10" i="2"/>
  <c r="G11" i="2"/>
  <c r="G12" i="2"/>
  <c r="G13" i="2"/>
  <c r="G14" i="2"/>
  <c r="G15" i="2"/>
  <c r="G16" i="2"/>
  <c r="G17" i="2"/>
  <c r="G18" i="2"/>
  <c r="G19" i="2"/>
  <c r="G20" i="2"/>
  <c r="G21" i="2"/>
  <c r="G22" i="2"/>
  <c r="G23" i="2"/>
  <c r="G24" i="2"/>
  <c r="G25" i="2"/>
  <c r="G26" i="2"/>
  <c r="G27" i="2"/>
  <c r="G28" i="2"/>
  <c r="G29" i="2"/>
  <c r="G30" i="2"/>
  <c r="G31" i="2"/>
  <c r="G32" i="2"/>
  <c r="G33" i="2"/>
  <c r="G34" i="2"/>
  <c r="G35" i="2"/>
  <c r="G36" i="2"/>
  <c r="G37" i="2"/>
  <c r="G38" i="2"/>
  <c r="G39" i="2"/>
  <c r="G40" i="2"/>
  <c r="G41" i="2"/>
  <c r="G42" i="2"/>
  <c r="G43" i="2"/>
  <c r="G44" i="2"/>
  <c r="G45" i="2"/>
  <c r="G46" i="2"/>
  <c r="G47" i="2"/>
  <c r="G48" i="2"/>
  <c r="G49" i="2"/>
  <c r="G50" i="2"/>
  <c r="G51" i="2"/>
  <c r="G52" i="2"/>
  <c r="G53" i="2"/>
  <c r="G54" i="2"/>
  <c r="G55" i="2"/>
  <c r="G56" i="2"/>
  <c r="G57" i="2"/>
  <c r="G58" i="2"/>
  <c r="G59" i="2"/>
  <c r="G60" i="2"/>
  <c r="G61" i="2"/>
  <c r="G62" i="2"/>
  <c r="G63" i="2"/>
  <c r="G64" i="2"/>
  <c r="G65" i="2"/>
  <c r="G66" i="2"/>
  <c r="G67" i="2"/>
  <c r="G68" i="2"/>
  <c r="G69" i="2"/>
  <c r="G70" i="2"/>
  <c r="G71" i="2"/>
  <c r="G72" i="2"/>
  <c r="G73" i="2"/>
  <c r="G74" i="2"/>
  <c r="G75" i="2"/>
  <c r="G76" i="2"/>
  <c r="G77" i="2"/>
  <c r="G78" i="2"/>
  <c r="G79" i="2"/>
  <c r="G80" i="2"/>
  <c r="G81" i="2"/>
  <c r="G82" i="2"/>
  <c r="G83" i="2"/>
  <c r="G84" i="2"/>
  <c r="G85" i="2"/>
  <c r="G86" i="2"/>
  <c r="G87" i="2"/>
  <c r="G88" i="2"/>
  <c r="G89" i="2"/>
  <c r="G90" i="2"/>
  <c r="G91" i="2"/>
  <c r="G92" i="2"/>
  <c r="G93" i="2"/>
  <c r="G94" i="2"/>
  <c r="G95" i="2"/>
  <c r="G96" i="2"/>
  <c r="G97" i="2"/>
  <c r="G98" i="2"/>
  <c r="G99" i="2"/>
  <c r="G100" i="2"/>
  <c r="G101" i="2"/>
  <c r="G102" i="2"/>
  <c r="G103" i="2"/>
  <c r="G104" i="2"/>
  <c r="G105" i="2"/>
  <c r="G106" i="2"/>
  <c r="G107" i="2"/>
  <c r="G108" i="2"/>
  <c r="G109" i="2"/>
  <c r="G110" i="2"/>
  <c r="G111" i="2"/>
  <c r="G112" i="2"/>
  <c r="G113" i="2"/>
  <c r="G114" i="2"/>
  <c r="G115" i="2"/>
  <c r="G116" i="2"/>
  <c r="G117" i="2"/>
  <c r="G118" i="2"/>
  <c r="G119" i="2"/>
  <c r="G120" i="2"/>
  <c r="G121" i="2"/>
  <c r="G122" i="2"/>
  <c r="G123" i="2"/>
  <c r="G124" i="2"/>
  <c r="G125" i="2"/>
  <c r="G126" i="2"/>
  <c r="G127" i="2"/>
  <c r="G128" i="2"/>
  <c r="G129" i="2"/>
  <c r="G130" i="2"/>
  <c r="G131" i="2"/>
  <c r="G132" i="2"/>
  <c r="G133" i="2"/>
  <c r="G134" i="2"/>
  <c r="G135" i="2"/>
  <c r="G136" i="2"/>
  <c r="G137" i="2"/>
  <c r="G138" i="2"/>
  <c r="G139" i="2"/>
  <c r="G140" i="2"/>
  <c r="G141" i="2"/>
  <c r="G142" i="2"/>
  <c r="G143" i="2"/>
  <c r="G144" i="2"/>
  <c r="G145" i="2"/>
  <c r="G146" i="2"/>
  <c r="G147" i="2"/>
  <c r="G148" i="2"/>
  <c r="G149" i="2"/>
  <c r="G150" i="2"/>
  <c r="G151" i="2"/>
  <c r="G152" i="2"/>
  <c r="G153" i="2"/>
  <c r="G154" i="2"/>
  <c r="G155" i="2"/>
  <c r="G156" i="2"/>
  <c r="G157" i="2"/>
  <c r="G158" i="2"/>
  <c r="G159" i="2"/>
  <c r="G160" i="2"/>
  <c r="G161" i="2"/>
  <c r="G162" i="2"/>
  <c r="G163" i="2"/>
  <c r="G164" i="2"/>
  <c r="G165" i="2"/>
  <c r="G166" i="2"/>
  <c r="G167" i="2"/>
  <c r="G168" i="2"/>
  <c r="G169" i="2"/>
  <c r="G170" i="2"/>
  <c r="G171" i="2"/>
  <c r="G172" i="2"/>
  <c r="G173" i="2"/>
  <c r="G174" i="2"/>
  <c r="G175" i="2"/>
  <c r="G176" i="2"/>
  <c r="G177" i="2"/>
  <c r="G178" i="2"/>
  <c r="G179" i="2"/>
  <c r="G180" i="2"/>
  <c r="G181" i="2"/>
  <c r="G182" i="2"/>
  <c r="G183" i="2"/>
  <c r="G184" i="2"/>
  <c r="G185" i="2"/>
  <c r="G186" i="2"/>
  <c r="G187" i="2"/>
  <c r="G188" i="2"/>
  <c r="G189" i="2"/>
  <c r="G190" i="2"/>
  <c r="G191" i="2"/>
  <c r="G192" i="2"/>
  <c r="G193" i="2"/>
  <c r="G194" i="2"/>
  <c r="G195" i="2"/>
  <c r="G196" i="2"/>
  <c r="G197" i="2"/>
  <c r="G198" i="2"/>
  <c r="G199" i="2"/>
  <c r="G200" i="2"/>
  <c r="G201" i="2"/>
  <c r="G202" i="2"/>
  <c r="G203" i="2"/>
  <c r="G204" i="2"/>
  <c r="G205" i="2"/>
  <c r="G206" i="2"/>
  <c r="G207" i="2"/>
  <c r="G208" i="2"/>
  <c r="G209" i="2"/>
  <c r="G210" i="2"/>
  <c r="G211" i="2"/>
  <c r="G212" i="2"/>
  <c r="G213" i="2"/>
  <c r="G214" i="2"/>
  <c r="G215" i="2"/>
  <c r="G216" i="2"/>
  <c r="G217" i="2"/>
  <c r="G218" i="2"/>
  <c r="G219" i="2"/>
  <c r="G220" i="2"/>
  <c r="G221" i="2"/>
  <c r="G222" i="2"/>
  <c r="G223" i="2"/>
  <c r="G224" i="2"/>
  <c r="G225" i="2"/>
  <c r="G226" i="2"/>
  <c r="G227" i="2"/>
  <c r="G228" i="2"/>
  <c r="G229" i="2"/>
  <c r="G230" i="2"/>
  <c r="G231" i="2"/>
  <c r="G232" i="2"/>
  <c r="G233" i="2"/>
  <c r="G234" i="2"/>
  <c r="G235" i="2"/>
  <c r="G236" i="2"/>
  <c r="G237" i="2"/>
  <c r="G238" i="2"/>
  <c r="G239" i="2"/>
  <c r="G240" i="2"/>
  <c r="G241" i="2"/>
  <c r="G242" i="2"/>
  <c r="G243" i="2"/>
  <c r="G244" i="2"/>
  <c r="G245" i="2"/>
  <c r="G246" i="2"/>
  <c r="G247" i="2"/>
  <c r="G248" i="2"/>
  <c r="G249" i="2"/>
  <c r="G250" i="2"/>
  <c r="G251" i="2"/>
  <c r="G252" i="2"/>
  <c r="G253" i="2"/>
  <c r="G254" i="2"/>
  <c r="G255" i="2"/>
  <c r="G256" i="2"/>
  <c r="G257" i="2"/>
  <c r="G258" i="2"/>
  <c r="G259" i="2"/>
  <c r="G260" i="2"/>
  <c r="G261" i="2"/>
  <c r="G262" i="2"/>
  <c r="G263" i="2"/>
  <c r="G264" i="2"/>
  <c r="G265" i="2"/>
  <c r="G266" i="2"/>
  <c r="G267" i="2"/>
  <c r="G268" i="2"/>
  <c r="G269" i="2"/>
  <c r="G270" i="2"/>
  <c r="G271" i="2"/>
  <c r="G272" i="2"/>
  <c r="G273" i="2"/>
  <c r="G274" i="2"/>
  <c r="G275" i="2"/>
  <c r="G276" i="2"/>
  <c r="G277" i="2"/>
  <c r="G278" i="2"/>
  <c r="G279" i="2"/>
  <c r="G280" i="2"/>
  <c r="G281" i="2"/>
  <c r="G282" i="2"/>
  <c r="G283" i="2"/>
  <c r="G284" i="2"/>
  <c r="G285" i="2"/>
  <c r="G286" i="2"/>
  <c r="G287" i="2"/>
  <c r="G288" i="2"/>
  <c r="G289" i="2"/>
  <c r="G290" i="2"/>
  <c r="G291" i="2"/>
  <c r="G292" i="2"/>
  <c r="G293" i="2"/>
  <c r="G294" i="2"/>
  <c r="G295" i="2"/>
  <c r="G296" i="2"/>
  <c r="G297" i="2"/>
  <c r="G298" i="2"/>
  <c r="G299" i="2"/>
  <c r="G300" i="2"/>
  <c r="G301" i="2"/>
  <c r="G302" i="2"/>
  <c r="G303" i="2"/>
  <c r="G304" i="2"/>
  <c r="G305" i="2"/>
  <c r="G306" i="2"/>
  <c r="G307" i="2"/>
  <c r="G308" i="2"/>
  <c r="G309" i="2"/>
  <c r="G310" i="2"/>
  <c r="G311" i="2"/>
  <c r="G312" i="2"/>
  <c r="G313" i="2"/>
  <c r="G314" i="2"/>
  <c r="G315" i="2"/>
  <c r="G317" i="2"/>
  <c r="G318" i="2"/>
  <c r="G319" i="2"/>
  <c r="G320" i="2"/>
  <c r="G321" i="2"/>
  <c r="G322" i="2"/>
  <c r="G323" i="2"/>
  <c r="G324" i="2"/>
  <c r="G325" i="2"/>
  <c r="G326" i="2"/>
  <c r="G328" i="2"/>
  <c r="G329" i="2"/>
  <c r="G330" i="2"/>
  <c r="G331" i="2"/>
  <c r="G332" i="2"/>
  <c r="G333" i="2"/>
  <c r="G334" i="2"/>
  <c r="G335" i="2"/>
  <c r="G336" i="2"/>
  <c r="H433" i="1"/>
  <c r="H434" i="1" s="1"/>
  <c r="G430" i="1"/>
  <c r="G429" i="1"/>
  <c r="G428" i="1"/>
  <c r="G427" i="1"/>
  <c r="G426" i="1"/>
  <c r="G425" i="1"/>
  <c r="G424" i="1"/>
  <c r="G423" i="1"/>
  <c r="G422" i="1"/>
  <c r="G420" i="1"/>
  <c r="G419" i="1"/>
  <c r="G418" i="1"/>
  <c r="G417" i="1"/>
  <c r="G416" i="1"/>
  <c r="G415" i="1"/>
  <c r="G414" i="1"/>
  <c r="G413" i="1"/>
  <c r="G412" i="1"/>
  <c r="K411" i="1"/>
  <c r="K412" i="1" s="1"/>
  <c r="K413" i="1" s="1"/>
  <c r="K414" i="1" s="1"/>
  <c r="K415" i="1" s="1"/>
  <c r="K416" i="1" s="1"/>
  <c r="K417" i="1" s="1"/>
  <c r="K418" i="1" s="1"/>
  <c r="K419" i="1" s="1"/>
  <c r="K420" i="1" s="1"/>
  <c r="K421" i="1" s="1"/>
  <c r="K422" i="1" s="1"/>
  <c r="K423" i="1" s="1"/>
  <c r="K424" i="1" s="1"/>
  <c r="K425" i="1" s="1"/>
  <c r="K426" i="1" s="1"/>
  <c r="K427" i="1" s="1"/>
  <c r="K428" i="1" s="1"/>
  <c r="K429" i="1" s="1"/>
  <c r="K430" i="1" s="1"/>
  <c r="G411" i="1"/>
  <c r="G26" i="18"/>
  <c r="H30" i="18"/>
  <c r="G25" i="18"/>
  <c r="G24" i="18"/>
  <c r="G19" i="18"/>
  <c r="G13" i="18"/>
  <c r="G14" i="18"/>
  <c r="H29" i="18"/>
  <c r="G23" i="18"/>
  <c r="G22" i="18"/>
  <c r="G21" i="18"/>
  <c r="G20" i="18"/>
  <c r="G18" i="18"/>
  <c r="G16" i="18"/>
  <c r="G15" i="18"/>
  <c r="G12" i="18"/>
  <c r="G11" i="18"/>
  <c r="G10" i="18"/>
  <c r="G9" i="18"/>
  <c r="G8" i="18"/>
  <c r="K7" i="18"/>
  <c r="K8" i="18" s="1"/>
  <c r="K9" i="18" s="1"/>
  <c r="K10" i="18" s="1"/>
  <c r="K11" i="18" s="1"/>
  <c r="K12" i="18" s="1"/>
  <c r="K13" i="18" s="1"/>
  <c r="K14" i="18" s="1"/>
  <c r="K15" i="18" s="1"/>
  <c r="K16" i="18" s="1"/>
  <c r="K17" i="18" s="1"/>
  <c r="K18" i="18" s="1"/>
  <c r="K19" i="18" s="1"/>
  <c r="K20" i="18" s="1"/>
  <c r="K21" i="18" s="1"/>
  <c r="K22" i="18" s="1"/>
  <c r="K23" i="18" s="1"/>
  <c r="K24" i="18" s="1"/>
  <c r="K25" i="18" s="1"/>
  <c r="K26" i="18" s="1"/>
  <c r="G7" i="18"/>
  <c r="J7" i="18" s="1"/>
  <c r="O11" i="2"/>
  <c r="M11" i="2" s="1"/>
  <c r="M13" i="2"/>
  <c r="G195" i="1"/>
  <c r="G196" i="1"/>
  <c r="J196" i="1"/>
  <c r="K196" i="1"/>
  <c r="K197" i="1" s="1"/>
  <c r="K198" i="1" s="1"/>
  <c r="K199" i="1" s="1"/>
  <c r="K200" i="1" s="1"/>
  <c r="K201" i="1" s="1"/>
  <c r="K202" i="1" s="1"/>
  <c r="K203" i="1" s="1"/>
  <c r="K204" i="1" s="1"/>
  <c r="K205" i="1" s="1"/>
  <c r="K206" i="1" s="1"/>
  <c r="K207" i="1" s="1"/>
  <c r="K208" i="1" s="1"/>
  <c r="G197" i="1"/>
  <c r="G198" i="1"/>
  <c r="G199" i="1"/>
  <c r="G200" i="1"/>
  <c r="G201" i="1"/>
  <c r="G202" i="1"/>
  <c r="G203" i="1"/>
  <c r="G204" i="1"/>
  <c r="G205" i="1"/>
  <c r="G206" i="1"/>
  <c r="G207" i="1"/>
  <c r="G208" i="1"/>
  <c r="G217" i="1"/>
  <c r="G218" i="1"/>
  <c r="J218" i="1"/>
  <c r="K218" i="1"/>
  <c r="K219" i="1" s="1"/>
  <c r="K220" i="1" s="1"/>
  <c r="K221" i="1" s="1"/>
  <c r="K222" i="1" s="1"/>
  <c r="K223" i="1" s="1"/>
  <c r="K224" i="1" s="1"/>
  <c r="K225" i="1" s="1"/>
  <c r="G219" i="1"/>
  <c r="G220" i="1"/>
  <c r="G221" i="1"/>
  <c r="G222" i="1"/>
  <c r="G223" i="1"/>
  <c r="G224" i="1"/>
  <c r="G225" i="1"/>
  <c r="H227" i="1"/>
  <c r="H228" i="1" s="1"/>
  <c r="H41" i="3"/>
  <c r="H42" i="3" s="1"/>
  <c r="G35" i="3"/>
  <c r="G34" i="3"/>
  <c r="G33" i="3"/>
  <c r="G32" i="3"/>
  <c r="G31" i="3"/>
  <c r="G30" i="3"/>
  <c r="G29" i="3"/>
  <c r="G28" i="3"/>
  <c r="G27" i="3"/>
  <c r="G26" i="3"/>
  <c r="G25" i="3"/>
  <c r="G24" i="3"/>
  <c r="G23" i="3"/>
  <c r="G22" i="3"/>
  <c r="G21" i="3"/>
  <c r="G20" i="3"/>
  <c r="G19" i="3"/>
  <c r="G18" i="3"/>
  <c r="G17" i="3"/>
  <c r="G16" i="3"/>
  <c r="G15" i="3"/>
  <c r="G14" i="3"/>
  <c r="G13" i="3"/>
  <c r="G12" i="3"/>
  <c r="G11" i="3"/>
  <c r="G10" i="3"/>
  <c r="G9" i="3"/>
  <c r="G8" i="3"/>
  <c r="K7" i="3"/>
  <c r="K8" i="3" s="1"/>
  <c r="K9" i="3" s="1"/>
  <c r="K10" i="3" s="1"/>
  <c r="K11" i="3" s="1"/>
  <c r="K12" i="3" s="1"/>
  <c r="K13" i="3" s="1"/>
  <c r="K14" i="3" s="1"/>
  <c r="K15" i="3" s="1"/>
  <c r="K16" i="3" s="1"/>
  <c r="K17" i="3" s="1"/>
  <c r="K18" i="3" s="1"/>
  <c r="K19" i="3" s="1"/>
  <c r="K20" i="3" s="1"/>
  <c r="K21" i="3" s="1"/>
  <c r="K22" i="3" s="1"/>
  <c r="K23" i="3" s="1"/>
  <c r="K24" i="3" s="1"/>
  <c r="K25" i="3" s="1"/>
  <c r="K26" i="3" s="1"/>
  <c r="K27" i="3" s="1"/>
  <c r="K28" i="3" s="1"/>
  <c r="K29" i="3" s="1"/>
  <c r="K30" i="3" s="1"/>
  <c r="K31" i="3" s="1"/>
  <c r="K32" i="3" s="1"/>
  <c r="K33" i="3" s="1"/>
  <c r="K34" i="3" s="1"/>
  <c r="K35" i="3" s="1"/>
  <c r="G7" i="3"/>
  <c r="K6" i="3"/>
  <c r="G6" i="3"/>
  <c r="J6" i="3" s="1"/>
  <c r="J7" i="3" s="1"/>
  <c r="J8" i="3" s="1"/>
  <c r="J9" i="3" s="1"/>
  <c r="J10" i="3" s="1"/>
  <c r="J11" i="3" s="1"/>
  <c r="J12" i="3" s="1"/>
  <c r="J13" i="3" s="1"/>
  <c r="J14" i="3" s="1"/>
  <c r="J15" i="3" s="1"/>
  <c r="J16" i="3" s="1"/>
  <c r="J17" i="3" s="1"/>
  <c r="J18" i="3" s="1"/>
  <c r="J19" i="3" s="1"/>
  <c r="J20" i="3" s="1"/>
  <c r="J21" i="3" s="1"/>
  <c r="J22" i="3" s="1"/>
  <c r="J23" i="3" s="1"/>
  <c r="J24" i="3" s="1"/>
  <c r="J25" i="3" s="1"/>
  <c r="J26" i="3" s="1"/>
  <c r="J27" i="3" s="1"/>
  <c r="J28" i="3" s="1"/>
  <c r="J29" i="3" s="1"/>
  <c r="J30" i="3" s="1"/>
  <c r="J31" i="3" s="1"/>
  <c r="J32" i="3" s="1"/>
  <c r="J33" i="3" s="1"/>
  <c r="J34" i="3" s="1"/>
  <c r="J35" i="3" s="1"/>
  <c r="G5" i="3"/>
  <c r="G41" i="3" s="1"/>
  <c r="G42" i="3" s="1"/>
  <c r="G396" i="1"/>
  <c r="G397" i="1"/>
  <c r="G395" i="1"/>
  <c r="J442" i="1" l="1"/>
  <c r="J443" i="1" s="1"/>
  <c r="J444" i="1" s="1"/>
  <c r="J445" i="1" s="1"/>
  <c r="J446" i="1" s="1"/>
  <c r="J447" i="1" s="1"/>
  <c r="J448" i="1" s="1"/>
  <c r="J449" i="1" s="1"/>
  <c r="J450" i="1" s="1"/>
  <c r="J451" i="1" s="1"/>
  <c r="J452" i="1" s="1"/>
  <c r="J453" i="1" s="1"/>
  <c r="J454" i="1" s="1"/>
  <c r="J455" i="1" s="1"/>
  <c r="J456" i="1" s="1"/>
  <c r="J457" i="1" s="1"/>
  <c r="J458" i="1" s="1"/>
  <c r="J459" i="1" s="1"/>
  <c r="J460" i="1" s="1"/>
  <c r="J461" i="1" s="1"/>
  <c r="J462" i="1" s="1"/>
  <c r="J463" i="1" s="1"/>
  <c r="J464" i="1" s="1"/>
  <c r="J465" i="1" s="1"/>
  <c r="J466" i="1" s="1"/>
  <c r="J467" i="1" s="1"/>
  <c r="G470" i="1"/>
  <c r="G471" i="1" s="1"/>
  <c r="J219" i="1"/>
  <c r="J220" i="1" s="1"/>
  <c r="J221" i="1" s="1"/>
  <c r="J222" i="1" s="1"/>
  <c r="J223" i="1" s="1"/>
  <c r="J224" i="1" s="1"/>
  <c r="J225" i="1" s="1"/>
  <c r="G227" i="1"/>
  <c r="G228" i="1" s="1"/>
  <c r="G433" i="1"/>
  <c r="G434" i="1" s="1"/>
  <c r="J197" i="1"/>
  <c r="J198" i="1" s="1"/>
  <c r="J199" i="1" s="1"/>
  <c r="J200" i="1" s="1"/>
  <c r="J201" i="1" s="1"/>
  <c r="J202" i="1" s="1"/>
  <c r="J203" i="1" s="1"/>
  <c r="J204" i="1" s="1"/>
  <c r="J205" i="1" s="1"/>
  <c r="J206" i="1" s="1"/>
  <c r="J207" i="1" s="1"/>
  <c r="J208" i="1" s="1"/>
  <c r="J411" i="1"/>
  <c r="J412" i="1" s="1"/>
  <c r="J413" i="1" s="1"/>
  <c r="J414" i="1" s="1"/>
  <c r="J415" i="1" s="1"/>
  <c r="J416" i="1" s="1"/>
  <c r="J417" i="1" s="1"/>
  <c r="J418" i="1" s="1"/>
  <c r="J419" i="1" s="1"/>
  <c r="J420" i="1" s="1"/>
  <c r="J421" i="1" s="1"/>
  <c r="J422" i="1" s="1"/>
  <c r="J423" i="1" s="1"/>
  <c r="J424" i="1" s="1"/>
  <c r="J425" i="1" s="1"/>
  <c r="J426" i="1" s="1"/>
  <c r="J427" i="1" s="1"/>
  <c r="J428" i="1" s="1"/>
  <c r="J429" i="1" s="1"/>
  <c r="J430" i="1" s="1"/>
  <c r="G29" i="18"/>
  <c r="G30" i="18" s="1"/>
  <c r="J8" i="18"/>
  <c r="J9" i="18" s="1"/>
  <c r="J10" i="18" s="1"/>
  <c r="J11" i="18" s="1"/>
  <c r="J12" i="18" s="1"/>
  <c r="J13" i="18" s="1"/>
  <c r="J14" i="18" s="1"/>
  <c r="J15" i="18" s="1"/>
  <c r="J16" i="18" s="1"/>
  <c r="J17" i="18" s="1"/>
  <c r="J18" i="18" s="1"/>
  <c r="J19" i="18" s="1"/>
  <c r="J20" i="18" s="1"/>
  <c r="J21" i="18" s="1"/>
  <c r="J22" i="18" s="1"/>
  <c r="J23" i="18" s="1"/>
  <c r="J24" i="18" s="1"/>
  <c r="J25" i="18" s="1"/>
  <c r="J26" i="18" s="1"/>
  <c r="O9" i="2"/>
  <c r="M9" i="2" s="1"/>
  <c r="H190" i="1"/>
  <c r="H36" i="1"/>
  <c r="P27" i="1"/>
  <c r="O27" i="1"/>
  <c r="G369" i="1"/>
  <c r="G370" i="1"/>
  <c r="G371" i="1"/>
  <c r="G372" i="1"/>
  <c r="G373" i="1"/>
  <c r="G374" i="1"/>
  <c r="G375" i="1"/>
  <c r="G376" i="1"/>
  <c r="G377" i="1"/>
  <c r="G378" i="1"/>
  <c r="G379" i="1"/>
  <c r="G380" i="1"/>
  <c r="G381" i="1"/>
  <c r="G382" i="1"/>
  <c r="G383" i="1"/>
  <c r="G384" i="1"/>
  <c r="G385" i="1"/>
  <c r="G386" i="1"/>
  <c r="G387" i="1"/>
  <c r="G388" i="1"/>
  <c r="G389" i="1"/>
  <c r="G390" i="1"/>
  <c r="G391" i="1"/>
  <c r="G392" i="1"/>
  <c r="G393" i="1"/>
  <c r="G394" i="1"/>
  <c r="G368" i="1"/>
  <c r="J368" i="1" s="1"/>
  <c r="H403" i="1"/>
  <c r="H404" i="1" s="1"/>
  <c r="K368" i="1"/>
  <c r="K369" i="1" s="1"/>
  <c r="K370" i="1" s="1"/>
  <c r="K371" i="1" s="1"/>
  <c r="K372" i="1" s="1"/>
  <c r="K373" i="1" s="1"/>
  <c r="K374" i="1" s="1"/>
  <c r="K375" i="1" s="1"/>
  <c r="K376" i="1" s="1"/>
  <c r="K377" i="1" s="1"/>
  <c r="K378" i="1" s="1"/>
  <c r="K379" i="1" s="1"/>
  <c r="K380" i="1" s="1"/>
  <c r="K381" i="1" s="1"/>
  <c r="K382" i="1" s="1"/>
  <c r="K383" i="1" s="1"/>
  <c r="K384" i="1" s="1"/>
  <c r="K385" i="1" s="1"/>
  <c r="K386" i="1" s="1"/>
  <c r="K387" i="1" s="1"/>
  <c r="K388" i="1" s="1"/>
  <c r="K389" i="1" s="1"/>
  <c r="K390" i="1" s="1"/>
  <c r="K391" i="1" s="1"/>
  <c r="K392" i="1" s="1"/>
  <c r="K393" i="1" s="1"/>
  <c r="K394" i="1" s="1"/>
  <c r="K395" i="1" s="1"/>
  <c r="K396" i="1" s="1"/>
  <c r="K397" i="1" s="1"/>
  <c r="G367" i="1"/>
  <c r="H362" i="1"/>
  <c r="H363" i="1" s="1"/>
  <c r="G360" i="1"/>
  <c r="G359" i="1"/>
  <c r="G358" i="1"/>
  <c r="G357" i="1"/>
  <c r="G356" i="1"/>
  <c r="G355" i="1"/>
  <c r="G354" i="1"/>
  <c r="G353" i="1"/>
  <c r="G352" i="1"/>
  <c r="G351" i="1"/>
  <c r="G350" i="1"/>
  <c r="G349" i="1"/>
  <c r="G348" i="1"/>
  <c r="G347" i="1"/>
  <c r="G346" i="1"/>
  <c r="G345" i="1"/>
  <c r="G344" i="1"/>
  <c r="G343" i="1"/>
  <c r="G342" i="1"/>
  <c r="G341" i="1"/>
  <c r="G340" i="1"/>
  <c r="G339" i="1"/>
  <c r="G338" i="1"/>
  <c r="G337" i="1"/>
  <c r="G336" i="1"/>
  <c r="G335" i="1"/>
  <c r="G334" i="1"/>
  <c r="G333" i="1"/>
  <c r="G332" i="1"/>
  <c r="G331" i="1"/>
  <c r="G330" i="1"/>
  <c r="K329" i="1"/>
  <c r="K330" i="1" s="1"/>
  <c r="K331" i="1" s="1"/>
  <c r="K332" i="1" s="1"/>
  <c r="K333" i="1" s="1"/>
  <c r="K334" i="1" s="1"/>
  <c r="K335" i="1" s="1"/>
  <c r="K336" i="1" s="1"/>
  <c r="K337" i="1" s="1"/>
  <c r="K338" i="1" s="1"/>
  <c r="K339" i="1" s="1"/>
  <c r="K340" i="1" s="1"/>
  <c r="K341" i="1" s="1"/>
  <c r="K342" i="1" s="1"/>
  <c r="K343" i="1" s="1"/>
  <c r="K344" i="1" s="1"/>
  <c r="K345" i="1" s="1"/>
  <c r="K346" i="1" s="1"/>
  <c r="K347" i="1" s="1"/>
  <c r="K348" i="1" s="1"/>
  <c r="K349" i="1" s="1"/>
  <c r="K350" i="1" s="1"/>
  <c r="K351" i="1" s="1"/>
  <c r="K352" i="1" s="1"/>
  <c r="K353" i="1" s="1"/>
  <c r="K354" i="1" s="1"/>
  <c r="K355" i="1" s="1"/>
  <c r="K356" i="1" s="1"/>
  <c r="K357" i="1" s="1"/>
  <c r="K358" i="1" s="1"/>
  <c r="K359" i="1" s="1"/>
  <c r="K360" i="1" s="1"/>
  <c r="G329" i="1"/>
  <c r="J329" i="1" s="1"/>
  <c r="G328" i="1"/>
  <c r="P44" i="1"/>
  <c r="O44" i="1"/>
  <c r="H323" i="1"/>
  <c r="H324" i="1" s="1"/>
  <c r="G295" i="1"/>
  <c r="G296" i="1"/>
  <c r="G297" i="1"/>
  <c r="G298" i="1"/>
  <c r="G299" i="1"/>
  <c r="G300" i="1"/>
  <c r="G301" i="1"/>
  <c r="G302" i="1"/>
  <c r="G303" i="1"/>
  <c r="G304" i="1"/>
  <c r="G305" i="1"/>
  <c r="G306" i="1"/>
  <c r="G307" i="1"/>
  <c r="G308" i="1"/>
  <c r="G309" i="1"/>
  <c r="G310" i="1"/>
  <c r="G311" i="1"/>
  <c r="G312" i="1"/>
  <c r="G313" i="1"/>
  <c r="G314" i="1"/>
  <c r="G315" i="1"/>
  <c r="G316" i="1"/>
  <c r="G317" i="1"/>
  <c r="G318" i="1"/>
  <c r="G319" i="1"/>
  <c r="G320" i="1"/>
  <c r="G321" i="1"/>
  <c r="G294" i="1"/>
  <c r="J369" i="1" l="1"/>
  <c r="J370" i="1" s="1"/>
  <c r="J371" i="1" s="1"/>
  <c r="J372" i="1" s="1"/>
  <c r="J373" i="1" s="1"/>
  <c r="J374" i="1" s="1"/>
  <c r="J375" i="1" s="1"/>
  <c r="J376" i="1" s="1"/>
  <c r="J377" i="1" s="1"/>
  <c r="J378" i="1" s="1"/>
  <c r="J379" i="1" s="1"/>
  <c r="J380" i="1" s="1"/>
  <c r="J381" i="1" s="1"/>
  <c r="J382" i="1" s="1"/>
  <c r="J383" i="1" s="1"/>
  <c r="J384" i="1" s="1"/>
  <c r="J385" i="1" s="1"/>
  <c r="J386" i="1" s="1"/>
  <c r="J387" i="1" s="1"/>
  <c r="J388" i="1" s="1"/>
  <c r="J389" i="1" s="1"/>
  <c r="J390" i="1" s="1"/>
  <c r="J391" i="1" s="1"/>
  <c r="J392" i="1" s="1"/>
  <c r="J393" i="1" s="1"/>
  <c r="J394" i="1" s="1"/>
  <c r="J395" i="1" s="1"/>
  <c r="J396" i="1" s="1"/>
  <c r="J397" i="1" s="1"/>
  <c r="J330" i="1"/>
  <c r="J331" i="1" s="1"/>
  <c r="J332" i="1" s="1"/>
  <c r="J333" i="1" s="1"/>
  <c r="J334" i="1" s="1"/>
  <c r="J335" i="1" s="1"/>
  <c r="J336" i="1" s="1"/>
  <c r="J337" i="1" s="1"/>
  <c r="J338" i="1" s="1"/>
  <c r="J339" i="1" s="1"/>
  <c r="J340" i="1" s="1"/>
  <c r="J341" i="1" s="1"/>
  <c r="J342" i="1" s="1"/>
  <c r="J343" i="1" s="1"/>
  <c r="J344" i="1" s="1"/>
  <c r="J345" i="1" s="1"/>
  <c r="J346" i="1" s="1"/>
  <c r="J347" i="1" s="1"/>
  <c r="J348" i="1" s="1"/>
  <c r="J349" i="1" s="1"/>
  <c r="J350" i="1" s="1"/>
  <c r="J351" i="1" s="1"/>
  <c r="J352" i="1" s="1"/>
  <c r="J353" i="1" s="1"/>
  <c r="J354" i="1" s="1"/>
  <c r="J355" i="1" s="1"/>
  <c r="J356" i="1" s="1"/>
  <c r="J357" i="1" s="1"/>
  <c r="J358" i="1" s="1"/>
  <c r="J359" i="1" s="1"/>
  <c r="J360" i="1" s="1"/>
  <c r="G403" i="1"/>
  <c r="G404" i="1" s="1"/>
  <c r="G362" i="1"/>
  <c r="G363" i="1" s="1"/>
  <c r="G323" i="1"/>
  <c r="G324" i="1" s="1"/>
  <c r="J295" i="1" l="1"/>
  <c r="J296" i="1" s="1"/>
  <c r="J297" i="1" s="1"/>
  <c r="J298" i="1" s="1"/>
  <c r="J299" i="1" s="1"/>
  <c r="J300" i="1" s="1"/>
  <c r="J301" i="1" s="1"/>
  <c r="J302" i="1" s="1"/>
  <c r="J303" i="1" s="1"/>
  <c r="J304" i="1" s="1"/>
  <c r="J305" i="1" s="1"/>
  <c r="J306" i="1" s="1"/>
  <c r="J307" i="1" s="1"/>
  <c r="J308" i="1" s="1"/>
  <c r="J309" i="1" s="1"/>
  <c r="J310" i="1" s="1"/>
  <c r="J311" i="1" s="1"/>
  <c r="J312" i="1" s="1"/>
  <c r="J313" i="1" s="1"/>
  <c r="J314" i="1" s="1"/>
  <c r="J315" i="1" s="1"/>
  <c r="J316" i="1" s="1"/>
  <c r="J317" i="1" s="1"/>
  <c r="J318" i="1" s="1"/>
  <c r="J319" i="1" s="1"/>
  <c r="J320" i="1" s="1"/>
  <c r="J321" i="1" s="1"/>
  <c r="K295" i="1"/>
  <c r="K296" i="1" s="1"/>
  <c r="K297" i="1" s="1"/>
  <c r="K298" i="1" s="1"/>
  <c r="K299" i="1" s="1"/>
  <c r="K300" i="1" s="1"/>
  <c r="K301" i="1" s="1"/>
  <c r="K302" i="1" s="1"/>
  <c r="K303" i="1" s="1"/>
  <c r="K304" i="1" s="1"/>
  <c r="K305" i="1" s="1"/>
  <c r="K306" i="1" s="1"/>
  <c r="K307" i="1" s="1"/>
  <c r="K308" i="1" s="1"/>
  <c r="K309" i="1" s="1"/>
  <c r="K310" i="1" s="1"/>
  <c r="K311" i="1" s="1"/>
  <c r="K312" i="1" s="1"/>
  <c r="K313" i="1" s="1"/>
  <c r="K314" i="1" s="1"/>
  <c r="K315" i="1" s="1"/>
  <c r="K316" i="1" s="1"/>
  <c r="K317" i="1" s="1"/>
  <c r="K318" i="1" s="1"/>
  <c r="K319" i="1" s="1"/>
  <c r="K320" i="1" s="1"/>
  <c r="K321" i="1" s="1"/>
  <c r="G287" i="1"/>
  <c r="G4" i="2"/>
  <c r="I4" i="2" s="1"/>
  <c r="I5" i="2" s="1"/>
  <c r="I6" i="2" s="1"/>
  <c r="I7" i="2" s="1"/>
  <c r="I8" i="2" s="1"/>
  <c r="I9" i="2" s="1"/>
  <c r="I10" i="2" s="1"/>
  <c r="I11" i="2" s="1"/>
  <c r="I12" i="2" s="1"/>
  <c r="I13" i="2" s="1"/>
  <c r="I14" i="2" s="1"/>
  <c r="I15" i="2" s="1"/>
  <c r="I16" i="2" s="1"/>
  <c r="I17" i="2" s="1"/>
  <c r="I18" i="2" s="1"/>
  <c r="I19" i="2" s="1"/>
  <c r="I20" i="2" s="1"/>
  <c r="I21" i="2" s="1"/>
  <c r="I22" i="2" s="1"/>
  <c r="I23" i="2" s="1"/>
  <c r="I24" i="2" s="1"/>
  <c r="I25" i="2" s="1"/>
  <c r="I26" i="2" s="1"/>
  <c r="I27" i="2" s="1"/>
  <c r="I28" i="2" s="1"/>
  <c r="I29" i="2" s="1"/>
  <c r="I30" i="2" s="1"/>
  <c r="I31" i="2" s="1"/>
  <c r="I32" i="2" s="1"/>
  <c r="I33" i="2" s="1"/>
  <c r="I34" i="2" s="1"/>
  <c r="I35" i="2" s="1"/>
  <c r="I36" i="2" s="1"/>
  <c r="I37" i="2" s="1"/>
  <c r="I38" i="2" s="1"/>
  <c r="I39" i="2" s="1"/>
  <c r="I40" i="2" s="1"/>
  <c r="I41" i="2" s="1"/>
  <c r="I42" i="2" s="1"/>
  <c r="I43" i="2" s="1"/>
  <c r="I44" i="2" s="1"/>
  <c r="I45" i="2" s="1"/>
  <c r="I46" i="2" s="1"/>
  <c r="I47" i="2" s="1"/>
  <c r="I48" i="2" s="1"/>
  <c r="I49" i="2" s="1"/>
  <c r="I50" i="2" s="1"/>
  <c r="I51" i="2" s="1"/>
  <c r="I52" i="2" s="1"/>
  <c r="I53" i="2" s="1"/>
  <c r="I54" i="2" s="1"/>
  <c r="I55" i="2" s="1"/>
  <c r="I56" i="2" s="1"/>
  <c r="I57" i="2" s="1"/>
  <c r="I58" i="2" s="1"/>
  <c r="I59" i="2" s="1"/>
  <c r="I60" i="2" s="1"/>
  <c r="I61" i="2" s="1"/>
  <c r="I62" i="2" s="1"/>
  <c r="I63" i="2" s="1"/>
  <c r="I64" i="2" s="1"/>
  <c r="I65" i="2" s="1"/>
  <c r="I66" i="2" s="1"/>
  <c r="I67" i="2" s="1"/>
  <c r="I68" i="2" s="1"/>
  <c r="I69" i="2" s="1"/>
  <c r="I70" i="2" s="1"/>
  <c r="I71" i="2" s="1"/>
  <c r="I72" i="2" s="1"/>
  <c r="I73" i="2" s="1"/>
  <c r="I74" i="2" s="1"/>
  <c r="I75" i="2" s="1"/>
  <c r="I76" i="2" s="1"/>
  <c r="I77" i="2" s="1"/>
  <c r="I78" i="2" s="1"/>
  <c r="I79" i="2" s="1"/>
  <c r="I80" i="2" s="1"/>
  <c r="I81" i="2" s="1"/>
  <c r="I82" i="2" s="1"/>
  <c r="I83" i="2" s="1"/>
  <c r="I84" i="2" s="1"/>
  <c r="I85" i="2" s="1"/>
  <c r="I86" i="2" s="1"/>
  <c r="I87" i="2" s="1"/>
  <c r="I88" i="2" s="1"/>
  <c r="I89" i="2" s="1"/>
  <c r="I90" i="2" s="1"/>
  <c r="I91" i="2" s="1"/>
  <c r="I92" i="2" s="1"/>
  <c r="I93" i="2" s="1"/>
  <c r="I94" i="2" s="1"/>
  <c r="I95" i="2" s="1"/>
  <c r="I96" i="2" s="1"/>
  <c r="I97" i="2" s="1"/>
  <c r="I98" i="2" s="1"/>
  <c r="I99" i="2" s="1"/>
  <c r="I100" i="2" s="1"/>
  <c r="I101" i="2" s="1"/>
  <c r="I102" i="2" s="1"/>
  <c r="I103" i="2" s="1"/>
  <c r="I104" i="2" s="1"/>
  <c r="I105" i="2" s="1"/>
  <c r="I106" i="2" s="1"/>
  <c r="I107" i="2" s="1"/>
  <c r="I108" i="2" s="1"/>
  <c r="I109" i="2" s="1"/>
  <c r="I110" i="2" s="1"/>
  <c r="I111" i="2" s="1"/>
  <c r="I112" i="2" s="1"/>
  <c r="I113" i="2" s="1"/>
  <c r="I114" i="2" s="1"/>
  <c r="I115" i="2" s="1"/>
  <c r="I116" i="2" s="1"/>
  <c r="I117" i="2" s="1"/>
  <c r="I118" i="2" s="1"/>
  <c r="I119" i="2" s="1"/>
  <c r="I120" i="2" s="1"/>
  <c r="I121" i="2" s="1"/>
  <c r="I122" i="2" s="1"/>
  <c r="I123" i="2" s="1"/>
  <c r="I124" i="2" s="1"/>
  <c r="I125" i="2" s="1"/>
  <c r="I126" i="2" s="1"/>
  <c r="I127" i="2" s="1"/>
  <c r="I128" i="2" s="1"/>
  <c r="I129" i="2" s="1"/>
  <c r="I130" i="2" s="1"/>
  <c r="I131" i="2" s="1"/>
  <c r="I132" i="2" s="1"/>
  <c r="I133" i="2" s="1"/>
  <c r="I134" i="2" s="1"/>
  <c r="I135" i="2" s="1"/>
  <c r="I136" i="2" s="1"/>
  <c r="I137" i="2" s="1"/>
  <c r="I138" i="2" s="1"/>
  <c r="I139" i="2" s="1"/>
  <c r="I140" i="2" s="1"/>
  <c r="I141" i="2" s="1"/>
  <c r="I142" i="2" s="1"/>
  <c r="I143" i="2" s="1"/>
  <c r="I144" i="2" s="1"/>
  <c r="I145" i="2" s="1"/>
  <c r="I146" i="2" s="1"/>
  <c r="I147" i="2" s="1"/>
  <c r="I148" i="2" s="1"/>
  <c r="I149" i="2" s="1"/>
  <c r="I150" i="2" s="1"/>
  <c r="I151" i="2" s="1"/>
  <c r="I152" i="2" s="1"/>
  <c r="I153" i="2" s="1"/>
  <c r="I154" i="2" s="1"/>
  <c r="I155" i="2" s="1"/>
  <c r="I156" i="2" s="1"/>
  <c r="I157" i="2" s="1"/>
  <c r="I158" i="2" s="1"/>
  <c r="I159" i="2" s="1"/>
  <c r="I160" i="2" s="1"/>
  <c r="I161" i="2" s="1"/>
  <c r="I162" i="2" s="1"/>
  <c r="I163" i="2" s="1"/>
  <c r="I164" i="2" s="1"/>
  <c r="I165" i="2" s="1"/>
  <c r="I166" i="2" s="1"/>
  <c r="I167" i="2" s="1"/>
  <c r="I168" i="2" s="1"/>
  <c r="I169" i="2" s="1"/>
  <c r="I170" i="2" s="1"/>
  <c r="I171" i="2" s="1"/>
  <c r="I172" i="2" s="1"/>
  <c r="I173" i="2" s="1"/>
  <c r="I174" i="2" s="1"/>
  <c r="I175" i="2" s="1"/>
  <c r="I176" i="2" s="1"/>
  <c r="I177" i="2" s="1"/>
  <c r="I178" i="2" s="1"/>
  <c r="I179" i="2" s="1"/>
  <c r="I180" i="2" s="1"/>
  <c r="I181" i="2" s="1"/>
  <c r="I182" i="2" s="1"/>
  <c r="I183" i="2" s="1"/>
  <c r="I184" i="2" s="1"/>
  <c r="I185" i="2" s="1"/>
  <c r="I186" i="2" s="1"/>
  <c r="I187" i="2" s="1"/>
  <c r="I188" i="2" s="1"/>
  <c r="I189" i="2" s="1"/>
  <c r="I190" i="2" s="1"/>
  <c r="I191" i="2" s="1"/>
  <c r="I192" i="2" s="1"/>
  <c r="I193" i="2" s="1"/>
  <c r="I194" i="2" s="1"/>
  <c r="I195" i="2" s="1"/>
  <c r="I196" i="2" s="1"/>
  <c r="I197" i="2" s="1"/>
  <c r="I198" i="2" s="1"/>
  <c r="I199" i="2" s="1"/>
  <c r="I200" i="2" s="1"/>
  <c r="I201" i="2" s="1"/>
  <c r="I202" i="2" s="1"/>
  <c r="I203" i="2" s="1"/>
  <c r="I204" i="2" s="1"/>
  <c r="I205" i="2" s="1"/>
  <c r="I206" i="2" s="1"/>
  <c r="I207" i="2" s="1"/>
  <c r="I208" i="2" s="1"/>
  <c r="I209" i="2" s="1"/>
  <c r="I210" i="2" s="1"/>
  <c r="I211" i="2" s="1"/>
  <c r="I212" i="2" s="1"/>
  <c r="I213" i="2" s="1"/>
  <c r="I214" i="2" s="1"/>
  <c r="I215" i="2" s="1"/>
  <c r="I216" i="2" s="1"/>
  <c r="I217" i="2" s="1"/>
  <c r="I218" i="2" s="1"/>
  <c r="I219" i="2" s="1"/>
  <c r="I220" i="2" s="1"/>
  <c r="I221" i="2" s="1"/>
  <c r="I222" i="2" s="1"/>
  <c r="I223" i="2" s="1"/>
  <c r="I224" i="2" s="1"/>
  <c r="I225" i="2" s="1"/>
  <c r="I226" i="2" s="1"/>
  <c r="I227" i="2" s="1"/>
  <c r="I228" i="2" s="1"/>
  <c r="I229" i="2" s="1"/>
  <c r="I230" i="2" s="1"/>
  <c r="I231" i="2" s="1"/>
  <c r="I232" i="2" s="1"/>
  <c r="I233" i="2" s="1"/>
  <c r="I234" i="2" s="1"/>
  <c r="I235" i="2" s="1"/>
  <c r="I236" i="2" s="1"/>
  <c r="I237" i="2" s="1"/>
  <c r="I238" i="2" s="1"/>
  <c r="I239" i="2" s="1"/>
  <c r="I240" i="2" s="1"/>
  <c r="I241" i="2" s="1"/>
  <c r="I242" i="2" s="1"/>
  <c r="I243" i="2" s="1"/>
  <c r="I244" i="2" s="1"/>
  <c r="I245" i="2" s="1"/>
  <c r="I246" i="2" s="1"/>
  <c r="I247" i="2" s="1"/>
  <c r="I248" i="2" s="1"/>
  <c r="I249" i="2" s="1"/>
  <c r="I250" i="2" s="1"/>
  <c r="I251" i="2" s="1"/>
  <c r="I252" i="2" s="1"/>
  <c r="I253" i="2" s="1"/>
  <c r="I254" i="2" s="1"/>
  <c r="I255" i="2" s="1"/>
  <c r="I256" i="2" s="1"/>
  <c r="I257" i="2" s="1"/>
  <c r="I258" i="2" s="1"/>
  <c r="I259" i="2" s="1"/>
  <c r="I260" i="2" s="1"/>
  <c r="I261" i="2" s="1"/>
  <c r="I262" i="2" s="1"/>
  <c r="I263" i="2" s="1"/>
  <c r="I264" i="2" s="1"/>
  <c r="I265" i="2" s="1"/>
  <c r="I266" i="2" s="1"/>
  <c r="I267" i="2" s="1"/>
  <c r="I268" i="2" s="1"/>
  <c r="I269" i="2" s="1"/>
  <c r="I270" i="2" s="1"/>
  <c r="I271" i="2" s="1"/>
  <c r="I272" i="2" s="1"/>
  <c r="I273" i="2" s="1"/>
  <c r="I274" i="2" s="1"/>
  <c r="I275" i="2" s="1"/>
  <c r="I276" i="2" s="1"/>
  <c r="I277" i="2" s="1"/>
  <c r="I278" i="2" s="1"/>
  <c r="I279" i="2" s="1"/>
  <c r="I280" i="2" s="1"/>
  <c r="I281" i="2" s="1"/>
  <c r="I282" i="2" s="1"/>
  <c r="I283" i="2" s="1"/>
  <c r="I284" i="2" s="1"/>
  <c r="I285" i="2" s="1"/>
  <c r="I286" i="2" s="1"/>
  <c r="I287" i="2" s="1"/>
  <c r="I288" i="2" s="1"/>
  <c r="I289" i="2" s="1"/>
  <c r="I290" i="2" s="1"/>
  <c r="I291" i="2" s="1"/>
  <c r="I292" i="2" s="1"/>
  <c r="I293" i="2" s="1"/>
  <c r="I294" i="2" s="1"/>
  <c r="I295" i="2" s="1"/>
  <c r="I296" i="2" s="1"/>
  <c r="I297" i="2" s="1"/>
  <c r="I298" i="2" s="1"/>
  <c r="I299" i="2" s="1"/>
  <c r="I300" i="2" s="1"/>
  <c r="I301" i="2" s="1"/>
  <c r="I302" i="2" s="1"/>
  <c r="I303" i="2" s="1"/>
  <c r="I304" i="2" s="1"/>
  <c r="I305" i="2" s="1"/>
  <c r="I306" i="2" s="1"/>
  <c r="I307" i="2" s="1"/>
  <c r="I308" i="2" s="1"/>
  <c r="I309" i="2" s="1"/>
  <c r="I310" i="2" s="1"/>
  <c r="I311" i="2" s="1"/>
  <c r="I312" i="2" s="1"/>
  <c r="I313" i="2" s="1"/>
  <c r="I314" i="2" s="1"/>
  <c r="I315" i="2" s="1"/>
  <c r="I316" i="2" s="1"/>
  <c r="I317" i="2" s="1"/>
  <c r="I318" i="2" s="1"/>
  <c r="I319" i="2" s="1"/>
  <c r="I320" i="2" s="1"/>
  <c r="I321" i="2" s="1"/>
  <c r="I322" i="2" s="1"/>
  <c r="I323" i="2" s="1"/>
  <c r="I324" i="2" s="1"/>
  <c r="I325" i="2" s="1"/>
  <c r="I326" i="2" s="1"/>
  <c r="I327" i="2" s="1"/>
  <c r="I328" i="2" s="1"/>
  <c r="I329" i="2" s="1"/>
  <c r="I330" i="2" s="1"/>
  <c r="I331" i="2" s="1"/>
  <c r="I332" i="2" s="1"/>
  <c r="I333" i="2" s="1"/>
  <c r="I334" i="2" s="1"/>
  <c r="I335" i="2" s="1"/>
  <c r="I336" i="2" s="1"/>
  <c r="I337" i="2" s="1"/>
  <c r="I338" i="2" s="1"/>
  <c r="I339" i="2" s="1"/>
  <c r="I340" i="2" s="1"/>
  <c r="I341" i="2" s="1"/>
  <c r="I342" i="2" s="1"/>
  <c r="I343" i="2" s="1"/>
  <c r="I344" i="2" s="1"/>
  <c r="I345" i="2" s="1"/>
  <c r="I346" i="2" s="1"/>
  <c r="I347" i="2" s="1"/>
  <c r="I348" i="2" s="1"/>
  <c r="I349" i="2" s="1"/>
  <c r="I350" i="2" s="1"/>
  <c r="I351" i="2" s="1"/>
  <c r="I352" i="2" s="1"/>
  <c r="I353" i="2" s="1"/>
  <c r="I354" i="2" s="1"/>
  <c r="I355" i="2" s="1"/>
  <c r="I356" i="2" s="1"/>
  <c r="I357" i="2" s="1"/>
  <c r="I358" i="2" s="1"/>
  <c r="I359" i="2" s="1"/>
  <c r="I360" i="2" s="1"/>
  <c r="I361" i="2" s="1"/>
  <c r="I362" i="2" s="1"/>
  <c r="I363" i="2" s="1"/>
  <c r="I364" i="2" s="1"/>
  <c r="I365" i="2" s="1"/>
  <c r="I366" i="2" s="1"/>
  <c r="I367" i="2" s="1"/>
  <c r="I368" i="2" s="1"/>
  <c r="I369" i="2" s="1"/>
  <c r="I370" i="2" s="1"/>
  <c r="I371" i="2" s="1"/>
  <c r="I372" i="2" s="1"/>
  <c r="I373" i="2" s="1"/>
  <c r="I374" i="2" s="1"/>
  <c r="I375" i="2" s="1"/>
  <c r="I376" i="2" s="1"/>
  <c r="I377" i="2" s="1"/>
  <c r="I378" i="2" s="1"/>
  <c r="I379" i="2" s="1"/>
  <c r="I380" i="2" s="1"/>
  <c r="I381" i="2" s="1"/>
  <c r="I382" i="2" s="1"/>
  <c r="I383" i="2" s="1"/>
  <c r="I384" i="2" s="1"/>
  <c r="I385" i="2" s="1"/>
  <c r="I386" i="2" s="1"/>
  <c r="I387" i="2" s="1"/>
  <c r="I388" i="2" s="1"/>
  <c r="I389" i="2" s="1"/>
  <c r="I390" i="2" s="1"/>
  <c r="I391" i="2" s="1"/>
  <c r="I392" i="2" s="1"/>
  <c r="I393" i="2" s="1"/>
  <c r="I394" i="2" s="1"/>
  <c r="I395" i="2" s="1"/>
  <c r="I396" i="2" s="1"/>
  <c r="I397" i="2" s="1"/>
  <c r="I398" i="2" s="1"/>
  <c r="I399" i="2" s="1"/>
  <c r="I400" i="2" s="1"/>
  <c r="I401" i="2" s="1"/>
  <c r="I402" i="2" s="1"/>
  <c r="I403" i="2" s="1"/>
  <c r="I404" i="2" s="1"/>
  <c r="I405" i="2" s="1"/>
  <c r="I406" i="2" s="1"/>
  <c r="I407" i="2" s="1"/>
  <c r="I408" i="2" s="1"/>
  <c r="I409" i="2" s="1"/>
  <c r="I410" i="2" s="1"/>
  <c r="I411" i="2" s="1"/>
  <c r="I412" i="2" s="1"/>
  <c r="I413" i="2" s="1"/>
  <c r="I414" i="2" s="1"/>
  <c r="I415" i="2" s="1"/>
  <c r="I416" i="2" s="1"/>
  <c r="I417" i="2" s="1"/>
  <c r="I418" i="2" s="1"/>
  <c r="I419" i="2" s="1"/>
  <c r="I420" i="2" s="1"/>
  <c r="I421" i="2" s="1"/>
  <c r="I422" i="2" s="1"/>
  <c r="I423" i="2" s="1"/>
  <c r="I424" i="2" s="1"/>
  <c r="I425" i="2" s="1"/>
  <c r="I426" i="2" s="1"/>
  <c r="I427" i="2" s="1"/>
  <c r="I428" i="2" s="1"/>
  <c r="I429" i="2" s="1"/>
  <c r="I430" i="2" s="1"/>
  <c r="I431" i="2" s="1"/>
  <c r="I432" i="2" s="1"/>
  <c r="I433" i="2" s="1"/>
  <c r="I434" i="2" s="1"/>
  <c r="I435" i="2" s="1"/>
  <c r="I436" i="2" s="1"/>
  <c r="I437" i="2" s="1"/>
  <c r="I438" i="2" s="1"/>
  <c r="I439" i="2" s="1"/>
  <c r="I440" i="2" s="1"/>
  <c r="I441" i="2" s="1"/>
  <c r="I442" i="2" s="1"/>
  <c r="I443" i="2" s="1"/>
  <c r="I444" i="2" s="1"/>
  <c r="I445" i="2" s="1"/>
  <c r="I446" i="2" s="1"/>
  <c r="I447" i="2" s="1"/>
  <c r="I448" i="2" s="1"/>
  <c r="I449" i="2" s="1"/>
  <c r="I450" i="2" s="1"/>
  <c r="I451" i="2" s="1"/>
  <c r="I452" i="2" s="1"/>
  <c r="I453" i="2" s="1"/>
  <c r="I454" i="2" s="1"/>
  <c r="I455" i="2" s="1"/>
  <c r="I456" i="2" s="1"/>
  <c r="I457" i="2" s="1"/>
  <c r="I458" i="2" s="1"/>
  <c r="I459" i="2" s="1"/>
  <c r="I460" i="2" s="1"/>
  <c r="I461" i="2" s="1"/>
  <c r="I462" i="2" s="1"/>
  <c r="I463" i="2" s="1"/>
  <c r="I464" i="2" s="1"/>
  <c r="I465" i="2" s="1"/>
  <c r="I466" i="2" s="1"/>
  <c r="I467" i="2" s="1"/>
  <c r="I468" i="2" s="1"/>
  <c r="I469" i="2" s="1"/>
  <c r="I470" i="2" s="1"/>
  <c r="I471" i="2" s="1"/>
  <c r="I472" i="2" s="1"/>
  <c r="I473" i="2" s="1"/>
  <c r="I474" i="2" s="1"/>
  <c r="I475" i="2" s="1"/>
  <c r="I476" i="2" s="1"/>
  <c r="I477" i="2" s="1"/>
  <c r="I478" i="2" s="1"/>
  <c r="I479" i="2" s="1"/>
  <c r="I480" i="2" s="1"/>
  <c r="I481" i="2" s="1"/>
  <c r="I482" i="2" s="1"/>
  <c r="I483" i="2" s="1"/>
  <c r="I484" i="2" s="1"/>
  <c r="I485" i="2" s="1"/>
  <c r="I486" i="2" s="1"/>
  <c r="I487" i="2" s="1"/>
  <c r="I488" i="2" s="1"/>
  <c r="I489" i="2" s="1"/>
  <c r="I490" i="2" s="1"/>
  <c r="I491" i="2" s="1"/>
  <c r="I492" i="2" s="1"/>
  <c r="I493" i="2" s="1"/>
  <c r="I494" i="2" s="1"/>
  <c r="I495" i="2" s="1"/>
  <c r="I496" i="2" s="1"/>
  <c r="I497" i="2" s="1"/>
  <c r="I498" i="2" s="1"/>
  <c r="I499" i="2" s="1"/>
  <c r="I500" i="2" s="1"/>
  <c r="I501" i="2" s="1"/>
  <c r="I502" i="2" s="1"/>
  <c r="I503" i="2" s="1"/>
  <c r="I504" i="2" s="1"/>
  <c r="I505" i="2" s="1"/>
  <c r="I506" i="2" s="1"/>
  <c r="I507" i="2" s="1"/>
  <c r="I508" i="2" s="1"/>
  <c r="I509" i="2" s="1"/>
  <c r="I510" i="2" s="1"/>
  <c r="I511" i="2" s="1"/>
  <c r="I512" i="2" s="1"/>
  <c r="I513" i="2" s="1"/>
  <c r="I514" i="2" s="1"/>
  <c r="I515" i="2" s="1"/>
  <c r="I516" i="2" s="1"/>
  <c r="I517" i="2" s="1"/>
  <c r="I518" i="2" s="1"/>
  <c r="I519" i="2" s="1"/>
  <c r="I520" i="2" s="1"/>
  <c r="I521" i="2" s="1"/>
  <c r="I522" i="2" s="1"/>
  <c r="I523" i="2" s="1"/>
  <c r="I524" i="2" s="1"/>
  <c r="I525" i="2" s="1"/>
  <c r="I526" i="2" s="1"/>
  <c r="I527" i="2" s="1"/>
  <c r="I528" i="2" s="1"/>
  <c r="I529" i="2" s="1"/>
  <c r="I530" i="2" s="1"/>
  <c r="I531" i="2" s="1"/>
  <c r="I532" i="2" s="1"/>
  <c r="I533" i="2" s="1"/>
  <c r="I534" i="2" s="1"/>
  <c r="I535" i="2" s="1"/>
  <c r="I536" i="2" s="1"/>
  <c r="I537" i="2" s="1"/>
  <c r="I538" i="2" s="1"/>
  <c r="I539" i="2" s="1"/>
  <c r="I540" i="2" s="1"/>
  <c r="I541" i="2" s="1"/>
  <c r="I542" i="2" s="1"/>
  <c r="I543" i="2" s="1"/>
  <c r="I544" i="2" s="1"/>
  <c r="I545" i="2" s="1"/>
  <c r="I546" i="2" s="1"/>
  <c r="I547" i="2" s="1"/>
  <c r="I548" i="2" s="1"/>
  <c r="I549" i="2" s="1"/>
  <c r="I550" i="2" s="1"/>
  <c r="I551" i="2" s="1"/>
  <c r="I552" i="2" s="1"/>
  <c r="I553" i="2" s="1"/>
  <c r="I554" i="2" s="1"/>
  <c r="I555" i="2" s="1"/>
  <c r="I556" i="2" s="1"/>
  <c r="I557" i="2" s="1"/>
  <c r="I558" i="2" s="1"/>
  <c r="I559" i="2" s="1"/>
  <c r="I560" i="2" s="1"/>
  <c r="I561" i="2" s="1"/>
  <c r="I562" i="2" s="1"/>
  <c r="I563" i="2" s="1"/>
  <c r="I564" i="2" s="1"/>
  <c r="I565" i="2" s="1"/>
  <c r="I566" i="2" s="1"/>
  <c r="I567" i="2" s="1"/>
  <c r="I568" i="2" s="1"/>
  <c r="I569" i="2" s="1"/>
  <c r="I570" i="2" s="1"/>
  <c r="I571" i="2" s="1"/>
  <c r="I572" i="2" s="1"/>
  <c r="I573" i="2" s="1"/>
  <c r="I574" i="2" s="1"/>
  <c r="I575" i="2" s="1"/>
  <c r="I576" i="2" s="1"/>
  <c r="I577" i="2" s="1"/>
  <c r="I578" i="2" s="1"/>
  <c r="I579" i="2" s="1"/>
  <c r="I580" i="2" s="1"/>
  <c r="I581" i="2" s="1"/>
  <c r="I582" i="2" s="1"/>
  <c r="I583" i="2" s="1"/>
  <c r="I584" i="2" s="1"/>
  <c r="I585" i="2" s="1"/>
  <c r="I586" i="2" s="1"/>
  <c r="I587" i="2" s="1"/>
  <c r="I588" i="2" s="1"/>
  <c r="I589" i="2" s="1"/>
  <c r="I590" i="2" s="1"/>
  <c r="I591" i="2" s="1"/>
  <c r="I592" i="2" s="1"/>
  <c r="I593" i="2" s="1"/>
  <c r="I594" i="2" s="1"/>
  <c r="I595" i="2" s="1"/>
  <c r="I596" i="2" s="1"/>
  <c r="I597" i="2" s="1"/>
  <c r="I598" i="2" s="1"/>
  <c r="I599" i="2" s="1"/>
  <c r="I600" i="2" s="1"/>
  <c r="I601" i="2" s="1"/>
  <c r="I602" i="2" s="1"/>
  <c r="I603" i="2" s="1"/>
  <c r="I604" i="2" s="1"/>
  <c r="I605" i="2" s="1"/>
  <c r="I606" i="2" s="1"/>
  <c r="I607" i="2" s="1"/>
  <c r="I608" i="2" s="1"/>
  <c r="I609" i="2" s="1"/>
  <c r="I610" i="2" s="1"/>
  <c r="I611" i="2" s="1"/>
  <c r="I612" i="2" s="1"/>
  <c r="I613" i="2" s="1"/>
  <c r="I614" i="2" s="1"/>
  <c r="G3" i="2"/>
  <c r="Q27" i="1" l="1"/>
  <c r="P25" i="1"/>
  <c r="O25" i="1"/>
  <c r="H123" i="1"/>
  <c r="H124" i="1" s="1"/>
  <c r="G286" i="1"/>
  <c r="G285" i="1"/>
  <c r="G284" i="1"/>
  <c r="G281" i="1"/>
  <c r="G280" i="1"/>
  <c r="G279" i="1"/>
  <c r="G278" i="1"/>
  <c r="G277" i="1"/>
  <c r="G276" i="1"/>
  <c r="G275" i="1"/>
  <c r="G274" i="1"/>
  <c r="G273" i="1"/>
  <c r="G272" i="1"/>
  <c r="G271" i="1"/>
  <c r="G270" i="1"/>
  <c r="G269" i="1"/>
  <c r="G260" i="1"/>
  <c r="G259" i="1"/>
  <c r="H289" i="1"/>
  <c r="G283" i="1"/>
  <c r="G282" i="1"/>
  <c r="G268" i="1"/>
  <c r="G267" i="1"/>
  <c r="G266" i="1"/>
  <c r="G265" i="1"/>
  <c r="G264" i="1"/>
  <c r="G263" i="1"/>
  <c r="G262" i="1"/>
  <c r="G261" i="1"/>
  <c r="G258" i="1"/>
  <c r="G257" i="1"/>
  <c r="K256" i="1"/>
  <c r="K257" i="1" s="1"/>
  <c r="K258" i="1" s="1"/>
  <c r="K259" i="1" s="1"/>
  <c r="K260" i="1" s="1"/>
  <c r="K261" i="1" s="1"/>
  <c r="K262" i="1" s="1"/>
  <c r="K263" i="1" s="1"/>
  <c r="K264" i="1" s="1"/>
  <c r="K265" i="1" s="1"/>
  <c r="K266" i="1" s="1"/>
  <c r="K267" i="1" s="1"/>
  <c r="K268" i="1" s="1"/>
  <c r="K269" i="1" s="1"/>
  <c r="K270" i="1" s="1"/>
  <c r="K271" i="1" s="1"/>
  <c r="K272" i="1" s="1"/>
  <c r="K273" i="1" s="1"/>
  <c r="K274" i="1" s="1"/>
  <c r="K275" i="1" s="1"/>
  <c r="K276" i="1" s="1"/>
  <c r="K277" i="1" s="1"/>
  <c r="K278" i="1" s="1"/>
  <c r="K279" i="1" s="1"/>
  <c r="K280" i="1" s="1"/>
  <c r="K281" i="1" s="1"/>
  <c r="K282" i="1" s="1"/>
  <c r="K283" i="1" s="1"/>
  <c r="K284" i="1" s="1"/>
  <c r="K285" i="1" s="1"/>
  <c r="K286" i="1" s="1"/>
  <c r="K287" i="1" s="1"/>
  <c r="G256" i="1"/>
  <c r="J256" i="1" s="1"/>
  <c r="G255" i="1"/>
  <c r="G248" i="1"/>
  <c r="G247" i="1"/>
  <c r="G246" i="1"/>
  <c r="G244" i="1"/>
  <c r="G245" i="1"/>
  <c r="G243" i="1"/>
  <c r="G242" i="1"/>
  <c r="G241" i="1"/>
  <c r="H250" i="1"/>
  <c r="H251" i="1" s="1"/>
  <c r="G240" i="1"/>
  <c r="G239" i="1"/>
  <c r="G238" i="1"/>
  <c r="G237" i="1"/>
  <c r="G236" i="1"/>
  <c r="G235" i="1"/>
  <c r="G234" i="1"/>
  <c r="K233" i="1"/>
  <c r="K234" i="1" s="1"/>
  <c r="K235" i="1" s="1"/>
  <c r="K236" i="1" s="1"/>
  <c r="K237" i="1" s="1"/>
  <c r="K238" i="1" s="1"/>
  <c r="K239" i="1" s="1"/>
  <c r="K240" i="1" s="1"/>
  <c r="K241" i="1" s="1"/>
  <c r="K242" i="1" s="1"/>
  <c r="K243" i="1" s="1"/>
  <c r="K244" i="1" s="1"/>
  <c r="K245" i="1" s="1"/>
  <c r="K246" i="1" s="1"/>
  <c r="K247" i="1" s="1"/>
  <c r="K248" i="1" s="1"/>
  <c r="G233" i="1"/>
  <c r="J233" i="1" s="1"/>
  <c r="G232" i="1"/>
  <c r="G131" i="1"/>
  <c r="G132" i="1"/>
  <c r="G133" i="1"/>
  <c r="G148" i="1"/>
  <c r="J148" i="1" s="1"/>
  <c r="G149" i="1"/>
  <c r="G150" i="1"/>
  <c r="G151" i="1"/>
  <c r="G152" i="1"/>
  <c r="G153" i="1"/>
  <c r="G154" i="1"/>
  <c r="G155" i="1"/>
  <c r="G156" i="1"/>
  <c r="G157" i="1"/>
  <c r="G158" i="1"/>
  <c r="G159" i="1"/>
  <c r="G160" i="1"/>
  <c r="G161" i="1"/>
  <c r="G162" i="1"/>
  <c r="G163" i="1"/>
  <c r="G164" i="1"/>
  <c r="G165" i="1"/>
  <c r="G166" i="1"/>
  <c r="G167" i="1"/>
  <c r="G168" i="1"/>
  <c r="G169" i="1"/>
  <c r="G170" i="1"/>
  <c r="G209" i="1"/>
  <c r="G210" i="1"/>
  <c r="G186" i="1"/>
  <c r="H212" i="1"/>
  <c r="H213" i="1" s="1"/>
  <c r="K209" i="1"/>
  <c r="K210" i="1" s="1"/>
  <c r="G94" i="1"/>
  <c r="G95" i="1"/>
  <c r="H191" i="1"/>
  <c r="G188" i="1"/>
  <c r="G187" i="1"/>
  <c r="G185" i="1"/>
  <c r="G184" i="1"/>
  <c r="G183" i="1"/>
  <c r="G182" i="1"/>
  <c r="G181" i="1"/>
  <c r="G180" i="1"/>
  <c r="G179" i="1"/>
  <c r="K178" i="1"/>
  <c r="K179" i="1" s="1"/>
  <c r="K180" i="1" s="1"/>
  <c r="K181" i="1" s="1"/>
  <c r="K182" i="1" s="1"/>
  <c r="K183" i="1" s="1"/>
  <c r="K184" i="1" s="1"/>
  <c r="K185" i="1" s="1"/>
  <c r="K186" i="1" s="1"/>
  <c r="K187" i="1" s="1"/>
  <c r="K188" i="1" s="1"/>
  <c r="G178" i="1"/>
  <c r="J178" i="1" s="1"/>
  <c r="G177" i="1"/>
  <c r="H172" i="1"/>
  <c r="H173" i="1" s="1"/>
  <c r="K148" i="1"/>
  <c r="K149" i="1" s="1"/>
  <c r="K150" i="1" s="1"/>
  <c r="K151" i="1" s="1"/>
  <c r="K152" i="1" s="1"/>
  <c r="K153" i="1" s="1"/>
  <c r="K154" i="1" s="1"/>
  <c r="K155" i="1" s="1"/>
  <c r="K156" i="1" s="1"/>
  <c r="K157" i="1" s="1"/>
  <c r="K158" i="1" s="1"/>
  <c r="K159" i="1" s="1"/>
  <c r="K160" i="1" s="1"/>
  <c r="K161" i="1" s="1"/>
  <c r="K162" i="1" s="1"/>
  <c r="K163" i="1" s="1"/>
  <c r="K164" i="1" s="1"/>
  <c r="K165" i="1" s="1"/>
  <c r="K166" i="1" s="1"/>
  <c r="K167" i="1" s="1"/>
  <c r="K168" i="1" s="1"/>
  <c r="K169" i="1" s="1"/>
  <c r="K170" i="1" s="1"/>
  <c r="G147" i="1"/>
  <c r="G136" i="1"/>
  <c r="H142" i="1"/>
  <c r="H143" i="1" s="1"/>
  <c r="G140" i="1"/>
  <c r="G139" i="1"/>
  <c r="G138" i="1"/>
  <c r="G137" i="1"/>
  <c r="G135" i="1"/>
  <c r="G134" i="1"/>
  <c r="G130" i="1"/>
  <c r="K129" i="1"/>
  <c r="K130" i="1" s="1"/>
  <c r="K131" i="1" s="1"/>
  <c r="K132" i="1" s="1"/>
  <c r="K133" i="1" s="1"/>
  <c r="K134" i="1" s="1"/>
  <c r="K135" i="1" s="1"/>
  <c r="K136" i="1" s="1"/>
  <c r="K137" i="1" s="1"/>
  <c r="K138" i="1" s="1"/>
  <c r="K139" i="1" s="1"/>
  <c r="K140" i="1" s="1"/>
  <c r="G129" i="1"/>
  <c r="J129" i="1" s="1"/>
  <c r="G128" i="1"/>
  <c r="G121" i="1"/>
  <c r="G120" i="1"/>
  <c r="G114" i="1"/>
  <c r="G115" i="1"/>
  <c r="G116" i="1"/>
  <c r="G117" i="1"/>
  <c r="G118" i="1"/>
  <c r="G119" i="1"/>
  <c r="G113" i="1"/>
  <c r="G112" i="1"/>
  <c r="G111" i="1"/>
  <c r="G110" i="1"/>
  <c r="G109" i="1"/>
  <c r="G108" i="1"/>
  <c r="G107" i="1"/>
  <c r="G106" i="1"/>
  <c r="G105" i="1"/>
  <c r="G104" i="1"/>
  <c r="G103" i="1"/>
  <c r="G102" i="1"/>
  <c r="G101" i="1"/>
  <c r="G100" i="1"/>
  <c r="G99" i="1"/>
  <c r="G98" i="1"/>
  <c r="G97" i="1"/>
  <c r="G96" i="1"/>
  <c r="K93" i="1"/>
  <c r="K94" i="1" s="1"/>
  <c r="K95" i="1" s="1"/>
  <c r="K96" i="1" s="1"/>
  <c r="K97" i="1" s="1"/>
  <c r="K98" i="1" s="1"/>
  <c r="K99" i="1" s="1"/>
  <c r="K100" i="1" s="1"/>
  <c r="K101" i="1" s="1"/>
  <c r="K102" i="1" s="1"/>
  <c r="K103" i="1" s="1"/>
  <c r="K104" i="1" s="1"/>
  <c r="K105" i="1" s="1"/>
  <c r="K106" i="1" s="1"/>
  <c r="K107" i="1" s="1"/>
  <c r="K108" i="1" s="1"/>
  <c r="K109" i="1" s="1"/>
  <c r="K110" i="1" s="1"/>
  <c r="K111" i="1" s="1"/>
  <c r="K112" i="1" s="1"/>
  <c r="K113" i="1" s="1"/>
  <c r="K114" i="1" s="1"/>
  <c r="K115" i="1" s="1"/>
  <c r="K116" i="1" s="1"/>
  <c r="K117" i="1" s="1"/>
  <c r="K118" i="1" s="1"/>
  <c r="K119" i="1" s="1"/>
  <c r="K120" i="1" s="1"/>
  <c r="K121" i="1" s="1"/>
  <c r="G93" i="1"/>
  <c r="J93" i="1" s="1"/>
  <c r="G92" i="1"/>
  <c r="G85" i="1"/>
  <c r="G84" i="1"/>
  <c r="G83" i="1"/>
  <c r="G82" i="1"/>
  <c r="G81" i="1"/>
  <c r="G80" i="1"/>
  <c r="G79" i="1"/>
  <c r="G78" i="1"/>
  <c r="H87" i="1"/>
  <c r="H88" i="1" s="1"/>
  <c r="G77" i="1"/>
  <c r="G76" i="1"/>
  <c r="G75" i="1"/>
  <c r="G74" i="1"/>
  <c r="G73" i="1"/>
  <c r="G72" i="1"/>
  <c r="G71" i="1"/>
  <c r="G70" i="1"/>
  <c r="G69" i="1"/>
  <c r="G68" i="1"/>
  <c r="G67" i="1"/>
  <c r="G66" i="1"/>
  <c r="G65" i="1"/>
  <c r="K64" i="1"/>
  <c r="K65" i="1" s="1"/>
  <c r="K66" i="1" s="1"/>
  <c r="K67" i="1" s="1"/>
  <c r="K68" i="1" s="1"/>
  <c r="K69" i="1" s="1"/>
  <c r="K70" i="1" s="1"/>
  <c r="K71" i="1" s="1"/>
  <c r="K72" i="1" s="1"/>
  <c r="K73" i="1" s="1"/>
  <c r="K74" i="1" s="1"/>
  <c r="K75" i="1" s="1"/>
  <c r="K76" i="1" s="1"/>
  <c r="K77" i="1" s="1"/>
  <c r="K78" i="1" s="1"/>
  <c r="K79" i="1" s="1"/>
  <c r="K80" i="1" s="1"/>
  <c r="K81" i="1" s="1"/>
  <c r="K82" i="1" s="1"/>
  <c r="K83" i="1" s="1"/>
  <c r="K84" i="1" s="1"/>
  <c r="K85" i="1" s="1"/>
  <c r="G64" i="1"/>
  <c r="J64" i="1" s="1"/>
  <c r="G63" i="1"/>
  <c r="G190" i="1" l="1"/>
  <c r="G191" i="1" s="1"/>
  <c r="H290" i="1"/>
  <c r="G123" i="1"/>
  <c r="G124" i="1" s="1"/>
  <c r="J257" i="1"/>
  <c r="J258" i="1" s="1"/>
  <c r="J259" i="1" s="1"/>
  <c r="J260" i="1" s="1"/>
  <c r="J261" i="1" s="1"/>
  <c r="J262" i="1" s="1"/>
  <c r="J263" i="1" s="1"/>
  <c r="J264" i="1" s="1"/>
  <c r="J265" i="1" s="1"/>
  <c r="J266" i="1" s="1"/>
  <c r="J267" i="1" s="1"/>
  <c r="J268" i="1" s="1"/>
  <c r="J269" i="1" s="1"/>
  <c r="J270" i="1" s="1"/>
  <c r="J271" i="1" s="1"/>
  <c r="J272" i="1" s="1"/>
  <c r="J273" i="1" s="1"/>
  <c r="J274" i="1" s="1"/>
  <c r="J275" i="1" s="1"/>
  <c r="J276" i="1" s="1"/>
  <c r="J277" i="1" s="1"/>
  <c r="J278" i="1" s="1"/>
  <c r="J279" i="1" s="1"/>
  <c r="J280" i="1" s="1"/>
  <c r="J281" i="1" s="1"/>
  <c r="J282" i="1" s="1"/>
  <c r="J283" i="1" s="1"/>
  <c r="J284" i="1" s="1"/>
  <c r="J285" i="1" s="1"/>
  <c r="J286" i="1" s="1"/>
  <c r="J287" i="1" s="1"/>
  <c r="O28" i="1"/>
  <c r="P28" i="1"/>
  <c r="G289" i="1"/>
  <c r="J234" i="1"/>
  <c r="J235" i="1" s="1"/>
  <c r="J236" i="1" s="1"/>
  <c r="J237" i="1" s="1"/>
  <c r="J238" i="1" s="1"/>
  <c r="J239" i="1" s="1"/>
  <c r="J240" i="1" s="1"/>
  <c r="J241" i="1" s="1"/>
  <c r="J242" i="1" s="1"/>
  <c r="J243" i="1" s="1"/>
  <c r="J244" i="1" s="1"/>
  <c r="J245" i="1" s="1"/>
  <c r="J246" i="1" s="1"/>
  <c r="J247" i="1" s="1"/>
  <c r="J248" i="1" s="1"/>
  <c r="G250" i="1"/>
  <c r="G251" i="1" s="1"/>
  <c r="G212" i="1"/>
  <c r="G213" i="1" s="1"/>
  <c r="J209" i="1"/>
  <c r="J210" i="1" s="1"/>
  <c r="J130" i="1"/>
  <c r="J131" i="1" s="1"/>
  <c r="J132" i="1" s="1"/>
  <c r="J133" i="1" s="1"/>
  <c r="J134" i="1" s="1"/>
  <c r="J135" i="1" s="1"/>
  <c r="J136" i="1" s="1"/>
  <c r="J137" i="1" s="1"/>
  <c r="J138" i="1" s="1"/>
  <c r="J139" i="1" s="1"/>
  <c r="J140" i="1" s="1"/>
  <c r="J179" i="1"/>
  <c r="J180" i="1" s="1"/>
  <c r="J181" i="1" s="1"/>
  <c r="J182" i="1" s="1"/>
  <c r="J183" i="1" s="1"/>
  <c r="J184" i="1" s="1"/>
  <c r="J185" i="1" s="1"/>
  <c r="J186" i="1" s="1"/>
  <c r="J187" i="1" s="1"/>
  <c r="J188" i="1" s="1"/>
  <c r="J94" i="1"/>
  <c r="J95" i="1" s="1"/>
  <c r="J96" i="1" s="1"/>
  <c r="J97" i="1" s="1"/>
  <c r="J98" i="1" s="1"/>
  <c r="J99" i="1" s="1"/>
  <c r="J100" i="1" s="1"/>
  <c r="J101" i="1" s="1"/>
  <c r="J102" i="1" s="1"/>
  <c r="J103" i="1" s="1"/>
  <c r="J104" i="1" s="1"/>
  <c r="J105" i="1" s="1"/>
  <c r="J106" i="1" s="1"/>
  <c r="J107" i="1" s="1"/>
  <c r="J108" i="1" s="1"/>
  <c r="J109" i="1" s="1"/>
  <c r="J110" i="1" s="1"/>
  <c r="J111" i="1" s="1"/>
  <c r="J112" i="1" s="1"/>
  <c r="J113" i="1" s="1"/>
  <c r="J114" i="1" s="1"/>
  <c r="J115" i="1" s="1"/>
  <c r="J116" i="1" s="1"/>
  <c r="J117" i="1" s="1"/>
  <c r="J118" i="1" s="1"/>
  <c r="J119" i="1" s="1"/>
  <c r="J120" i="1" s="1"/>
  <c r="J121" i="1" s="1"/>
  <c r="J149" i="1"/>
  <c r="J150" i="1" s="1"/>
  <c r="J151" i="1" s="1"/>
  <c r="J152" i="1" s="1"/>
  <c r="J153" i="1" s="1"/>
  <c r="J154" i="1" s="1"/>
  <c r="J155" i="1" s="1"/>
  <c r="J156" i="1" s="1"/>
  <c r="J157" i="1" s="1"/>
  <c r="J158" i="1" s="1"/>
  <c r="J159" i="1" s="1"/>
  <c r="J160" i="1" s="1"/>
  <c r="J161" i="1" s="1"/>
  <c r="J162" i="1" s="1"/>
  <c r="J163" i="1" s="1"/>
  <c r="J164" i="1" s="1"/>
  <c r="J165" i="1" s="1"/>
  <c r="J166" i="1" s="1"/>
  <c r="J167" i="1" s="1"/>
  <c r="J168" i="1" s="1"/>
  <c r="J169" i="1" s="1"/>
  <c r="J170" i="1" s="1"/>
  <c r="G172" i="1"/>
  <c r="G173" i="1" s="1"/>
  <c r="G142" i="1"/>
  <c r="J65" i="1"/>
  <c r="J66" i="1" s="1"/>
  <c r="J67" i="1" s="1"/>
  <c r="J68" i="1" s="1"/>
  <c r="J69" i="1" s="1"/>
  <c r="J70" i="1" s="1"/>
  <c r="J71" i="1" s="1"/>
  <c r="J72" i="1" s="1"/>
  <c r="J73" i="1" s="1"/>
  <c r="J74" i="1" s="1"/>
  <c r="J75" i="1" s="1"/>
  <c r="J76" i="1" s="1"/>
  <c r="J77" i="1" s="1"/>
  <c r="J78" i="1" s="1"/>
  <c r="J79" i="1" s="1"/>
  <c r="J80" i="1" s="1"/>
  <c r="J81" i="1" s="1"/>
  <c r="J82" i="1" s="1"/>
  <c r="J83" i="1" s="1"/>
  <c r="J84" i="1" s="1"/>
  <c r="J85" i="1" s="1"/>
  <c r="G87" i="1"/>
  <c r="Q59" i="1" l="1"/>
  <c r="G290" i="1"/>
  <c r="P62" i="1"/>
  <c r="O62" i="1"/>
  <c r="G143" i="1"/>
  <c r="G88" i="1"/>
  <c r="U5" i="1"/>
  <c r="G42" i="1"/>
  <c r="J42" i="1" s="1"/>
  <c r="G43" i="1"/>
  <c r="G44" i="1"/>
  <c r="G45" i="1"/>
  <c r="G46" i="1"/>
  <c r="G47" i="1"/>
  <c r="G48" i="1"/>
  <c r="G49" i="1"/>
  <c r="G50" i="1"/>
  <c r="G51" i="1"/>
  <c r="G52" i="1"/>
  <c r="G53" i="1"/>
  <c r="G54" i="1"/>
  <c r="G55" i="1"/>
  <c r="G56" i="1"/>
  <c r="G41" i="1"/>
  <c r="H58" i="1"/>
  <c r="K42" i="1"/>
  <c r="K43" i="1" s="1"/>
  <c r="K44" i="1" s="1"/>
  <c r="K45" i="1" s="1"/>
  <c r="K46" i="1" s="1"/>
  <c r="K47" i="1" s="1"/>
  <c r="K48" i="1" s="1"/>
  <c r="K49" i="1" s="1"/>
  <c r="K50" i="1" s="1"/>
  <c r="K51" i="1" s="1"/>
  <c r="K52" i="1" s="1"/>
  <c r="K53" i="1" s="1"/>
  <c r="K54" i="1" s="1"/>
  <c r="K55" i="1" s="1"/>
  <c r="K56" i="1" s="1"/>
  <c r="K19" i="1"/>
  <c r="K20" i="1" s="1"/>
  <c r="K21" i="1" s="1"/>
  <c r="K22" i="1" s="1"/>
  <c r="K23" i="1" s="1"/>
  <c r="K24" i="1" s="1"/>
  <c r="K25" i="1" s="1"/>
  <c r="K26" i="1" s="1"/>
  <c r="K27" i="1" s="1"/>
  <c r="K28" i="1" s="1"/>
  <c r="K29" i="1" s="1"/>
  <c r="K30" i="1" s="1"/>
  <c r="K31" i="1" s="1"/>
  <c r="K32" i="1" s="1"/>
  <c r="K33" i="1" s="1"/>
  <c r="K34" i="1" s="1"/>
  <c r="K4" i="1"/>
  <c r="K5" i="1" s="1"/>
  <c r="K6" i="1" s="1"/>
  <c r="K7" i="1" s="1"/>
  <c r="K8" i="1" s="1"/>
  <c r="K9" i="1" s="1"/>
  <c r="K10" i="1" s="1"/>
  <c r="K11" i="1" s="1"/>
  <c r="K12" i="1" s="1"/>
  <c r="K13" i="1" s="1"/>
  <c r="K14" i="1" s="1"/>
  <c r="K15" i="1" s="1"/>
  <c r="K16" i="1" s="1"/>
  <c r="K17" i="1" s="1"/>
  <c r="K18" i="1" s="1"/>
  <c r="G34" i="1"/>
  <c r="G19" i="1"/>
  <c r="G20" i="1"/>
  <c r="J20" i="1" s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5" i="1"/>
  <c r="J5" i="1" s="1"/>
  <c r="G6" i="1"/>
  <c r="G7" i="1"/>
  <c r="G8" i="1"/>
  <c r="G9" i="1"/>
  <c r="G10" i="1"/>
  <c r="G11" i="1"/>
  <c r="G12" i="1"/>
  <c r="G13" i="1"/>
  <c r="G14" i="1"/>
  <c r="G15" i="1"/>
  <c r="G16" i="1"/>
  <c r="G17" i="1"/>
  <c r="G18" i="1"/>
  <c r="G4" i="1"/>
  <c r="Q62" i="1" l="1"/>
  <c r="P60" i="1"/>
  <c r="O60" i="1"/>
  <c r="P63" i="1"/>
  <c r="O63" i="1"/>
  <c r="G36" i="1"/>
  <c r="H37" i="1"/>
  <c r="H59" i="1"/>
  <c r="J21" i="1"/>
  <c r="J22" i="1" s="1"/>
  <c r="J23" i="1" s="1"/>
  <c r="J24" i="1" s="1"/>
  <c r="J25" i="1" s="1"/>
  <c r="J26" i="1" s="1"/>
  <c r="J27" i="1" s="1"/>
  <c r="J28" i="1" s="1"/>
  <c r="J29" i="1" s="1"/>
  <c r="J30" i="1" s="1"/>
  <c r="J31" i="1" s="1"/>
  <c r="J32" i="1" s="1"/>
  <c r="J33" i="1" s="1"/>
  <c r="J34" i="1" s="1"/>
  <c r="J43" i="1"/>
  <c r="J44" i="1" s="1"/>
  <c r="J45" i="1" s="1"/>
  <c r="J46" i="1" s="1"/>
  <c r="J47" i="1" s="1"/>
  <c r="J48" i="1" s="1"/>
  <c r="J49" i="1" s="1"/>
  <c r="J50" i="1" s="1"/>
  <c r="J51" i="1" s="1"/>
  <c r="J52" i="1" s="1"/>
  <c r="J53" i="1" s="1"/>
  <c r="J54" i="1" s="1"/>
  <c r="J55" i="1" s="1"/>
  <c r="J56" i="1" s="1"/>
  <c r="J6" i="1"/>
  <c r="J7" i="1" s="1"/>
  <c r="J8" i="1" s="1"/>
  <c r="J9" i="1" s="1"/>
  <c r="J10" i="1" s="1"/>
  <c r="J11" i="1" s="1"/>
  <c r="J12" i="1" s="1"/>
  <c r="J13" i="1" s="1"/>
  <c r="J14" i="1" s="1"/>
  <c r="J15" i="1" s="1"/>
  <c r="J16" i="1" s="1"/>
  <c r="J17" i="1" s="1"/>
  <c r="J18" i="1" s="1"/>
  <c r="U3" i="1"/>
  <c r="G58" i="1"/>
  <c r="G59" i="1" l="1"/>
  <c r="G37" i="1"/>
</calcChain>
</file>

<file path=xl/sharedStrings.xml><?xml version="1.0" encoding="utf-8"?>
<sst xmlns="http://schemas.openxmlformats.org/spreadsheetml/2006/main" count="3864" uniqueCount="828">
  <si>
    <t>Date</t>
  </si>
  <si>
    <t>Race</t>
  </si>
  <si>
    <t>Odds</t>
  </si>
  <si>
    <t>Result</t>
  </si>
  <si>
    <t>Return</t>
  </si>
  <si>
    <t>Running Total</t>
  </si>
  <si>
    <t>w</t>
  </si>
  <si>
    <t>u</t>
  </si>
  <si>
    <t>p</t>
  </si>
  <si>
    <t>Placed</t>
  </si>
  <si>
    <t>Winners</t>
  </si>
  <si>
    <t>ROI</t>
  </si>
  <si>
    <t>2.30 Punchestown</t>
  </si>
  <si>
    <t>3.40 Punchestown</t>
  </si>
  <si>
    <t>2.20 Newmarket</t>
  </si>
  <si>
    <t>3.35 Lingfield</t>
  </si>
  <si>
    <t>3.45 Leapordstown</t>
  </si>
  <si>
    <t>7.00 Ayr</t>
  </si>
  <si>
    <t>2.45 York</t>
  </si>
  <si>
    <t>3.15 York</t>
  </si>
  <si>
    <t>2.15 York</t>
  </si>
  <si>
    <t>2.30 Newbury</t>
  </si>
  <si>
    <t>3.00 Newbury</t>
  </si>
  <si>
    <t>1.45 Ripon</t>
  </si>
  <si>
    <t>8.28 Hexham</t>
  </si>
  <si>
    <t>7.40 Warwick</t>
  </si>
  <si>
    <t>Profit/Loss £20bsp</t>
  </si>
  <si>
    <t>Profit/Loss £10ew</t>
  </si>
  <si>
    <t xml:space="preserve">TOTAL </t>
  </si>
  <si>
    <t xml:space="preserve">3.10 Epsom </t>
  </si>
  <si>
    <t>4.30 Epsom</t>
  </si>
  <si>
    <t>4.08 Thirsk</t>
  </si>
  <si>
    <t>4.45 Haydock</t>
  </si>
  <si>
    <t>8.40 Windsor</t>
  </si>
  <si>
    <t>7.00 Leapordstown</t>
  </si>
  <si>
    <t>1.50 York</t>
  </si>
  <si>
    <t>2.05 Sandown</t>
  </si>
  <si>
    <t>4.15 Thirsk</t>
  </si>
  <si>
    <t>13 (35pr4)</t>
  </si>
  <si>
    <t>7.00 Windsor</t>
  </si>
  <si>
    <t>3.05 Ascot</t>
  </si>
  <si>
    <t>2.30 Ascot</t>
  </si>
  <si>
    <t>3.45 Ascot</t>
  </si>
  <si>
    <t>7.00 Leicester</t>
  </si>
  <si>
    <t>6.5 (30pr4)</t>
  </si>
  <si>
    <t>7.15 Curragh</t>
  </si>
  <si>
    <t>Running Total BSP</t>
  </si>
  <si>
    <t>2.40 Pontefract</t>
  </si>
  <si>
    <t>3.45 Thirsk</t>
  </si>
  <si>
    <t>13 (10pr4)</t>
  </si>
  <si>
    <t>16 Bets</t>
  </si>
  <si>
    <t>5.17 Pontefract</t>
  </si>
  <si>
    <t>4.20 Catterick</t>
  </si>
  <si>
    <t>3.00 Newmarket</t>
  </si>
  <si>
    <t>3.10 York</t>
  </si>
  <si>
    <t>3.28 Ayr</t>
  </si>
  <si>
    <t>3.52 Thirsk</t>
  </si>
  <si>
    <t>6.45 Pontefract</t>
  </si>
  <si>
    <t>3.35 Newbury</t>
  </si>
  <si>
    <t>3.25 Stratford</t>
  </si>
  <si>
    <t>7.20 Windsor</t>
  </si>
  <si>
    <t>8.20 Leicester</t>
  </si>
  <si>
    <t>3.00 Ascot</t>
  </si>
  <si>
    <t>7.10 Galway</t>
  </si>
  <si>
    <t>1.50 Goodwood</t>
  </si>
  <si>
    <t>16 bets</t>
  </si>
  <si>
    <t>3.20 Galway</t>
  </si>
  <si>
    <t>3.35 Goodwood</t>
  </si>
  <si>
    <t>5.00 Ripon</t>
  </si>
  <si>
    <t>8.32 Haydock</t>
  </si>
  <si>
    <t>2.10 Ripon</t>
  </si>
  <si>
    <t>7.10 Windsor</t>
  </si>
  <si>
    <t>2.15 Lingfield</t>
  </si>
  <si>
    <t>4.10 Salisbury</t>
  </si>
  <si>
    <t>4.55 Newbury</t>
  </si>
  <si>
    <t>2.45 Ripon</t>
  </si>
  <si>
    <t>2.15 Catterick</t>
  </si>
  <si>
    <t>2.25 York</t>
  </si>
  <si>
    <t>4.45 York</t>
  </si>
  <si>
    <t>3.25 Deauville</t>
  </si>
  <si>
    <t>4.00 Ripon</t>
  </si>
  <si>
    <t>6.45 Bellewstown</t>
  </si>
  <si>
    <t>15 (10pr4)</t>
  </si>
  <si>
    <t>5.30 Catterick</t>
  </si>
  <si>
    <t>7.18 Bellewstown</t>
  </si>
  <si>
    <t>2.05 Chepstow</t>
  </si>
  <si>
    <t>8(20pr4)</t>
  </si>
  <si>
    <t>4.42 Bath</t>
  </si>
  <si>
    <t>5.15 Clonmel</t>
  </si>
  <si>
    <t>2.45 Bangor</t>
  </si>
  <si>
    <t>1.35 Ascot</t>
  </si>
  <si>
    <t>2.25 Haydock</t>
  </si>
  <si>
    <t>4.40 Brighton</t>
  </si>
  <si>
    <t>5.40 Galway</t>
  </si>
  <si>
    <t>7.30 Newcastle</t>
  </si>
  <si>
    <t>4.03 Worcester</t>
  </si>
  <si>
    <t>5.03 Carlisle</t>
  </si>
  <si>
    <t>11 (10pr4)</t>
  </si>
  <si>
    <t>1.50 Doncaster</t>
  </si>
  <si>
    <t>2.05 Doncaster</t>
  </si>
  <si>
    <t>4.40 Yarmouth</t>
  </si>
  <si>
    <t>2.55 Newbury</t>
  </si>
  <si>
    <t>2.25 Ayr</t>
  </si>
  <si>
    <t>2.50 Plumpton</t>
  </si>
  <si>
    <t>4.50 Plumpton</t>
  </si>
  <si>
    <t>2.00 Listowel</t>
  </si>
  <si>
    <t>3.15 Sedgefield</t>
  </si>
  <si>
    <t>3.05 Fontwell</t>
  </si>
  <si>
    <t>5.10 Warwick</t>
  </si>
  <si>
    <t>4.20 Listowel</t>
  </si>
  <si>
    <t>2.45 Newmarket</t>
  </si>
  <si>
    <t>7(10pr4)</t>
  </si>
  <si>
    <t>5.20 Newmarket</t>
  </si>
  <si>
    <t>11(65pr4)</t>
  </si>
  <si>
    <t>3.40 Newmarket</t>
  </si>
  <si>
    <t>5.15 Epsom</t>
  </si>
  <si>
    <t>29 bets</t>
  </si>
  <si>
    <t>2.13 Catterick</t>
  </si>
  <si>
    <t>4.30 Ascot</t>
  </si>
  <si>
    <t>1.30 Newmarket</t>
  </si>
  <si>
    <t>2.25 Ascot</t>
  </si>
  <si>
    <t>1.52 Pontefract</t>
  </si>
  <si>
    <t>6.5(10pr4)</t>
  </si>
  <si>
    <t>1.30 York</t>
  </si>
  <si>
    <t>2.05 York</t>
  </si>
  <si>
    <t>2.35 Roscommon</t>
  </si>
  <si>
    <t>1.52 Redcar</t>
  </si>
  <si>
    <t>2.35 Ascot</t>
  </si>
  <si>
    <t>4.35 Ascot</t>
  </si>
  <si>
    <t>1.10 Cheltenham</t>
  </si>
  <si>
    <t>13 bets</t>
  </si>
  <si>
    <t>4.20 Hereford</t>
  </si>
  <si>
    <t>2.50 Fairyhouse</t>
  </si>
  <si>
    <t>4.10 Warwick</t>
  </si>
  <si>
    <t>1.47 Auteuil</t>
  </si>
  <si>
    <t>4.30 Newcastle</t>
  </si>
  <si>
    <t>2.40 Aintree</t>
  </si>
  <si>
    <t>5.00 Chelmsford</t>
  </si>
  <si>
    <t>1.45 Ayr</t>
  </si>
  <si>
    <t>6(10pr4)</t>
  </si>
  <si>
    <t>5.5(10pr4)</t>
  </si>
  <si>
    <t>3.30 Cheltenham</t>
  </si>
  <si>
    <t>5.5(20pr4)</t>
  </si>
  <si>
    <t>2.55 Cheltenham</t>
  </si>
  <si>
    <t>12.40 Leicester</t>
  </si>
  <si>
    <t>3.10 Ffos Las</t>
  </si>
  <si>
    <t>12.47 Tipperary</t>
  </si>
  <si>
    <t>2.05 Ascot</t>
  </si>
  <si>
    <t>2.50 Punchestown</t>
  </si>
  <si>
    <t>12.55 Sedgefield</t>
  </si>
  <si>
    <t>1.43 Dundalk</t>
  </si>
  <si>
    <t>1.50 Market Rasen</t>
  </si>
  <si>
    <t>7(35pr4)</t>
  </si>
  <si>
    <t>3.20 Newcastle</t>
  </si>
  <si>
    <t>2.55 Plumpton</t>
  </si>
  <si>
    <t>5.00 Wolverhampton</t>
  </si>
  <si>
    <t>12.40 Haydock</t>
  </si>
  <si>
    <t>7.10 Chelmsford</t>
  </si>
  <si>
    <t xml:space="preserve">26(35pr4) </t>
  </si>
  <si>
    <t>2.45 Musselburgh</t>
  </si>
  <si>
    <t>2.20 Hexham</t>
  </si>
  <si>
    <t>3.50 Taunton</t>
  </si>
  <si>
    <t>12.40 Cagnes sur mer</t>
  </si>
  <si>
    <t>1.35 Wetherby</t>
  </si>
  <si>
    <t>1.45 Newbury</t>
  </si>
  <si>
    <t>12 bets</t>
  </si>
  <si>
    <t>2.05 Cheltenham</t>
  </si>
  <si>
    <t>2.40 Cheltenham</t>
  </si>
  <si>
    <t>8.30 Southwell</t>
  </si>
  <si>
    <t>1.03 Newcastle</t>
  </si>
  <si>
    <t>1.52 Southwell</t>
  </si>
  <si>
    <t>3.05 Clonmel</t>
  </si>
  <si>
    <t>2.45 Newcastle</t>
  </si>
  <si>
    <t>3.35 Windsor</t>
  </si>
  <si>
    <t>2.30 Windsor</t>
  </si>
  <si>
    <t>1.50 Ayr</t>
  </si>
  <si>
    <t>7.15 Newcastle</t>
  </si>
  <si>
    <t>1.55 Lingfield</t>
  </si>
  <si>
    <t>2.38 Doncaster</t>
  </si>
  <si>
    <t>1.50 Cheltenham</t>
  </si>
  <si>
    <t>12.55 Pau</t>
  </si>
  <si>
    <t>3.00 Musselburgh</t>
  </si>
  <si>
    <t>4.00 Carlisle</t>
  </si>
  <si>
    <t>2.12 Bangor</t>
  </si>
  <si>
    <t>2.30 Catterick</t>
  </si>
  <si>
    <t>2.05 Southwell</t>
  </si>
  <si>
    <t>6.00 Kempton</t>
  </si>
  <si>
    <t>3.30 Exeter</t>
  </si>
  <si>
    <t>11.55 Fontainbleau</t>
  </si>
  <si>
    <t>9 bets</t>
  </si>
  <si>
    <t>4.50 Doncaster</t>
  </si>
  <si>
    <t>4.00 Newcastle</t>
  </si>
  <si>
    <t>4.00 Thurles</t>
  </si>
  <si>
    <t>6.15 Newcastle</t>
  </si>
  <si>
    <t>1.50 Sandown</t>
  </si>
  <si>
    <t>2.25 Sandown</t>
  </si>
  <si>
    <t>3.20 Cheltenham</t>
  </si>
  <si>
    <t>4.27 Exeter</t>
  </si>
  <si>
    <t>2.45 Carlisle</t>
  </si>
  <si>
    <t>2.47 Lingfield</t>
  </si>
  <si>
    <t>5.45 Clonmel</t>
  </si>
  <si>
    <t>2.52 Lingfield</t>
  </si>
  <si>
    <t>3.35 Doncaster</t>
  </si>
  <si>
    <t>3.40 Doncaster</t>
  </si>
  <si>
    <t>15(10pr4)</t>
  </si>
  <si>
    <t>5.00 Newcastle</t>
  </si>
  <si>
    <t>17 bets</t>
  </si>
  <si>
    <t>2.02 Lingfield</t>
  </si>
  <si>
    <t>5.12 Limerick</t>
  </si>
  <si>
    <t>4.55 Southwell</t>
  </si>
  <si>
    <t>1.45 Aintree</t>
  </si>
  <si>
    <t>2.20 Aintree</t>
  </si>
  <si>
    <t>TWO UNIT BET</t>
  </si>
  <si>
    <t>4.05 Aintree</t>
  </si>
  <si>
    <t>2.05 Newcastle</t>
  </si>
  <si>
    <t>4.00 Aintree</t>
  </si>
  <si>
    <t>4.42 Pontefract</t>
  </si>
  <si>
    <t>4.37 Limerick</t>
  </si>
  <si>
    <t>2.40 Ayr</t>
  </si>
  <si>
    <t>4.45 Newbury</t>
  </si>
  <si>
    <t>3.35 Ayr</t>
  </si>
  <si>
    <t>2.48 Hexham</t>
  </si>
  <si>
    <t>6.25 Tramore</t>
  </si>
  <si>
    <t>4.25 Southwell</t>
  </si>
  <si>
    <t>4.52 Gowran Park</t>
  </si>
  <si>
    <t>1.50 Newcastle</t>
  </si>
  <si>
    <t>1.42 Carlisle</t>
  </si>
  <si>
    <t>3.15 Haydock</t>
  </si>
  <si>
    <t>5.00 Fairyhouse</t>
  </si>
  <si>
    <t>8.00 Thirsk</t>
  </si>
  <si>
    <t>2.00 Catterick</t>
  </si>
  <si>
    <t>P</t>
  </si>
  <si>
    <t>2.18 Perth</t>
  </si>
  <si>
    <t>3.47 Beverley</t>
  </si>
  <si>
    <t>3.17 Perth</t>
  </si>
  <si>
    <t>7.30 Doncaster</t>
  </si>
  <si>
    <t>6.05 Punchestown</t>
  </si>
  <si>
    <t>May</t>
  </si>
  <si>
    <t>Advised</t>
  </si>
  <si>
    <t>BSP</t>
  </si>
  <si>
    <t>£10 EW</t>
  </si>
  <si>
    <t>June</t>
  </si>
  <si>
    <t>July</t>
  </si>
  <si>
    <t>£20 Win</t>
  </si>
  <si>
    <t>August</t>
  </si>
  <si>
    <t>September</t>
  </si>
  <si>
    <t>October</t>
  </si>
  <si>
    <t>November</t>
  </si>
  <si>
    <t>December</t>
  </si>
  <si>
    <t>TOTAL</t>
  </si>
  <si>
    <t>Staked</t>
  </si>
  <si>
    <t>24 bets</t>
  </si>
  <si>
    <t>January</t>
  </si>
  <si>
    <t>February</t>
  </si>
  <si>
    <t>March</t>
  </si>
  <si>
    <t>April</t>
  </si>
  <si>
    <t>Overall</t>
  </si>
  <si>
    <t>Bets</t>
  </si>
  <si>
    <t>Place Rate</t>
  </si>
  <si>
    <t>Win rate</t>
  </si>
  <si>
    <t>3.05 Punchestown</t>
  </si>
  <si>
    <t>1.20 Curragh</t>
  </si>
  <si>
    <t>3.40 Windosr</t>
  </si>
  <si>
    <t>7.18 Worcester</t>
  </si>
  <si>
    <t>4.45 Chester</t>
  </si>
  <si>
    <t>1.30 Chester</t>
  </si>
  <si>
    <t>1.50 Ascot</t>
  </si>
  <si>
    <t>1.35 Haydock</t>
  </si>
  <si>
    <t>2.40 Ascot</t>
  </si>
  <si>
    <t>2.30 Worcester</t>
  </si>
  <si>
    <t>3.45 York</t>
  </si>
  <si>
    <t>1.55 Salisbury</t>
  </si>
  <si>
    <t>3.45 Newbury</t>
  </si>
  <si>
    <t>4.15 Redcar</t>
  </si>
  <si>
    <t>3.17 Haydock</t>
  </si>
  <si>
    <t>2.40 Goodwood</t>
  </si>
  <si>
    <t>3.30 Haydock</t>
  </si>
  <si>
    <t>3.40 Curragh</t>
  </si>
  <si>
    <t>2.10 Windsor</t>
  </si>
  <si>
    <t>3.18 Newton Abbot</t>
  </si>
  <si>
    <t>4.55 Ripon</t>
  </si>
  <si>
    <t>3.17 Kilbeggan</t>
  </si>
  <si>
    <t>2.17 Leicester</t>
  </si>
  <si>
    <t>5.30 Newton Abbot</t>
  </si>
  <si>
    <t>3.35 Newton Abbot</t>
  </si>
  <si>
    <t>1.30 Epsom</t>
  </si>
  <si>
    <t>2.05 Epsom</t>
  </si>
  <si>
    <t>2.40 Epsom</t>
  </si>
  <si>
    <t>4.00 Epsom</t>
  </si>
  <si>
    <t>5.10 Epsom</t>
  </si>
  <si>
    <t>1.00 Epsom</t>
  </si>
  <si>
    <t>2.10 Epsom</t>
  </si>
  <si>
    <t>2.45 Epsom</t>
  </si>
  <si>
    <t>3.30 Epsom</t>
  </si>
  <si>
    <t>4.15 Epsom</t>
  </si>
  <si>
    <t>5.40 Epsom</t>
  </si>
  <si>
    <t>1.50 Worcester</t>
  </si>
  <si>
    <t>4.50 Southwell</t>
  </si>
  <si>
    <t>8.20 Fontwell</t>
  </si>
  <si>
    <t>3.35 york</t>
  </si>
  <si>
    <t>3.35 York</t>
  </si>
  <si>
    <t>3.05 chantilly</t>
  </si>
  <si>
    <t>1.08 Santa Anita</t>
  </si>
  <si>
    <t>6.10 Ascot</t>
  </si>
  <si>
    <t>3.40 Ascot</t>
  </si>
  <si>
    <t>5.00 Ascot</t>
  </si>
  <si>
    <t>4.10 Newmarket</t>
  </si>
  <si>
    <t>1.55 York</t>
  </si>
  <si>
    <t>3.15 Newcastle</t>
  </si>
  <si>
    <t>3.50 Cartmel</t>
  </si>
  <si>
    <t>5.48 Thirsk</t>
  </si>
  <si>
    <t>2.15 Worcester</t>
  </si>
  <si>
    <t>9.00 Newbury</t>
  </si>
  <si>
    <t>4.25 Wexford</t>
  </si>
  <si>
    <t>3.00 Sandown</t>
  </si>
  <si>
    <t>3.35 Sandown</t>
  </si>
  <si>
    <t>15pr4</t>
  </si>
  <si>
    <t>4.40 Ayr</t>
  </si>
  <si>
    <t>5.30 Worcester</t>
  </si>
  <si>
    <t>7.12 Brighton</t>
  </si>
  <si>
    <t>4.10 Yarmouth</t>
  </si>
  <si>
    <t>3.20 Carlisle</t>
  </si>
  <si>
    <t>3.48 Downpatrick</t>
  </si>
  <si>
    <t>6.30 Thirsk</t>
  </si>
  <si>
    <t>3.55 Hamilton</t>
  </si>
  <si>
    <t>7.50 Worcester</t>
  </si>
  <si>
    <t>3.17 Ripon</t>
  </si>
  <si>
    <t>3.30 Newbury</t>
  </si>
  <si>
    <t>2.05 Market Rasen</t>
  </si>
  <si>
    <t>3.30 Ayr</t>
  </si>
  <si>
    <t>4.00 Musselburgh</t>
  </si>
  <si>
    <t>4.50 Lingfield</t>
  </si>
  <si>
    <t>4.05 Worcester</t>
  </si>
  <si>
    <t>5.40 Yarmouth</t>
  </si>
  <si>
    <t>2.37 Uttoxeter</t>
  </si>
  <si>
    <t>4.07 Uttoxeter</t>
  </si>
  <si>
    <t>10pr4</t>
  </si>
  <si>
    <t xml:space="preserve">1.20 Goodwood </t>
  </si>
  <si>
    <t>1.55 Goodwood</t>
  </si>
  <si>
    <t>3.45 Goodwood</t>
  </si>
  <si>
    <t>2.10 Newmarket</t>
  </si>
  <si>
    <t>3.12 Galway</t>
  </si>
  <si>
    <t>3.25 Thirsk</t>
  </si>
  <si>
    <t>7.15 Newbury</t>
  </si>
  <si>
    <t>7.05 Newmarket</t>
  </si>
  <si>
    <t>2.45 Ascot</t>
  </si>
  <si>
    <t>35pr4</t>
  </si>
  <si>
    <t>5.15 Haydock</t>
  </si>
  <si>
    <t>3.20 Ripon</t>
  </si>
  <si>
    <t>double bet</t>
  </si>
  <si>
    <t>8.03 Market Rasen</t>
  </si>
  <si>
    <t>4.27 Stratford</t>
  </si>
  <si>
    <t>5.55 Worcester</t>
  </si>
  <si>
    <t>5.20 York</t>
  </si>
  <si>
    <t>7.15 Hexham</t>
  </si>
  <si>
    <t>7.25 Bellewstown</t>
  </si>
  <si>
    <t>7.35 Wexford</t>
  </si>
  <si>
    <t>5.40 Worcester</t>
  </si>
  <si>
    <t>bets</t>
  </si>
  <si>
    <t>4.20 Brighton</t>
  </si>
  <si>
    <t>4.30 Gowran Park</t>
  </si>
  <si>
    <t>2.20 Bath</t>
  </si>
  <si>
    <t>2.30 Bangor</t>
  </si>
  <si>
    <t>4.25 Ascot</t>
  </si>
  <si>
    <t>3.00 York</t>
  </si>
  <si>
    <t>1.15 Doncaster</t>
  </si>
  <si>
    <t>2.25 Doncaster</t>
  </si>
  <si>
    <t>2.12 Brighton</t>
  </si>
  <si>
    <t>4.18 Beverley</t>
  </si>
  <si>
    <t>5.07 Yarmouth</t>
  </si>
  <si>
    <t>3.15 Newbury</t>
  </si>
  <si>
    <t>4.37 Southwell</t>
  </si>
  <si>
    <t>2.28 Warwick</t>
  </si>
  <si>
    <t xml:space="preserve">8.00 Southwell </t>
  </si>
  <si>
    <t>3.00 Goodwood</t>
  </si>
  <si>
    <t>4.23 Listowel</t>
  </si>
  <si>
    <t>1.50 Newmarket</t>
  </si>
  <si>
    <t>4.45 Newmarket</t>
  </si>
  <si>
    <t>6.15 Market Rasen</t>
  </si>
  <si>
    <t>10.00 Craon</t>
  </si>
  <si>
    <t>20pr4</t>
  </si>
  <si>
    <t>02-Oct-2025</t>
  </si>
  <si>
    <t>BONA FORTUNA</t>
  </si>
  <si>
    <t>6/1</t>
  </si>
  <si>
    <t>U</t>
  </si>
  <si>
    <t>LITTLE DIPPER</t>
  </si>
  <si>
    <t>8/1</t>
  </si>
  <si>
    <t>03-Oct-2025</t>
  </si>
  <si>
    <t>RIBENSKA</t>
  </si>
  <si>
    <t>14/1</t>
  </si>
  <si>
    <t>04-Oct-2025</t>
  </si>
  <si>
    <t>JEL PEPPER</t>
  </si>
  <si>
    <t>11/1</t>
  </si>
  <si>
    <t>W</t>
  </si>
  <si>
    <t>05-Oct-2025</t>
  </si>
  <si>
    <t>MONTEILLE</t>
  </si>
  <si>
    <t>13/2</t>
  </si>
  <si>
    <t>07-Oct-2025</t>
  </si>
  <si>
    <t>MORE COKO</t>
  </si>
  <si>
    <t>11/2</t>
  </si>
  <si>
    <t>08-Oct-2025</t>
  </si>
  <si>
    <t>PIQUE</t>
  </si>
  <si>
    <t>10-Oct-2025</t>
  </si>
  <si>
    <t>RESPOND</t>
  </si>
  <si>
    <t>11/4</t>
  </si>
  <si>
    <t>WINE DARK SEA</t>
  </si>
  <si>
    <t>22/1</t>
  </si>
  <si>
    <t>11-Oct-2025</t>
  </si>
  <si>
    <t>QUEEN ROSLYN</t>
  </si>
  <si>
    <t>12-Oct-2025</t>
  </si>
  <si>
    <t>BALHAMBAR</t>
  </si>
  <si>
    <t>14-Oct-2025</t>
  </si>
  <si>
    <t>DEED POLE</t>
  </si>
  <si>
    <t>SUSIE SIOUX</t>
  </si>
  <si>
    <t>SPICETOWN</t>
  </si>
  <si>
    <t>7/1</t>
  </si>
  <si>
    <t>15-Oct-2025</t>
  </si>
  <si>
    <t>VERY MUDDY WATERS</t>
  </si>
  <si>
    <t>18/1</t>
  </si>
  <si>
    <t>16-Oct-2025</t>
  </si>
  <si>
    <t>TINO PAI</t>
  </si>
  <si>
    <t>17-Oct-2025</t>
  </si>
  <si>
    <t>BRAVE NIGHT</t>
  </si>
  <si>
    <t>15/2</t>
  </si>
  <si>
    <t>RAPIDO GIRL</t>
  </si>
  <si>
    <t>10/1</t>
  </si>
  <si>
    <t>18-Oct-2025</t>
  </si>
  <si>
    <t>FLORA OF BERMUDA</t>
  </si>
  <si>
    <t>NO HALF MEASURES</t>
  </si>
  <si>
    <t>25/1</t>
  </si>
  <si>
    <t>19-Oct-2025</t>
  </si>
  <si>
    <t>PRIDE OF PLACE</t>
  </si>
  <si>
    <t>21-Oct-2025</t>
  </si>
  <si>
    <t>CLAN CHIEFTAIN</t>
  </si>
  <si>
    <t>16/1</t>
  </si>
  <si>
    <t>MELVIN UDALL</t>
  </si>
  <si>
    <t>22-Oct-2025</t>
  </si>
  <si>
    <t>SOUTHOFTHEBORDER</t>
  </si>
  <si>
    <t>12/1</t>
  </si>
  <si>
    <t>LUCKY BERE</t>
  </si>
  <si>
    <t>23-Oct-2025</t>
  </si>
  <si>
    <t>KALIK</t>
  </si>
  <si>
    <t>24-Oct-2025</t>
  </si>
  <si>
    <t>SIGN AGAIN</t>
  </si>
  <si>
    <t>25-Oct-2025</t>
  </si>
  <si>
    <t>SNIPE</t>
  </si>
  <si>
    <t>27-Oct-2025</t>
  </si>
  <si>
    <t>IDEFIX DE CIERGUES</t>
  </si>
  <si>
    <t>28-Oct-2025</t>
  </si>
  <si>
    <t>OH SO COOL</t>
  </si>
  <si>
    <t>33/1</t>
  </si>
  <si>
    <t>31-Oct-2025</t>
  </si>
  <si>
    <t>KINGOFTHESWINGERZ</t>
  </si>
  <si>
    <t>01-Nov</t>
  </si>
  <si>
    <t>DANCE AND GLANCE</t>
  </si>
  <si>
    <t>Place</t>
  </si>
  <si>
    <t>STINGRAY</t>
  </si>
  <si>
    <t>Unplaced</t>
  </si>
  <si>
    <t>02-Nov</t>
  </si>
  <si>
    <t>I AM MAX</t>
  </si>
  <si>
    <t>03-Nov</t>
  </si>
  <si>
    <t>LITTLE PI</t>
  </si>
  <si>
    <t>04-Nov</t>
  </si>
  <si>
    <t>HURSTWOOD</t>
  </si>
  <si>
    <t>KINGKONG CIERGUES</t>
  </si>
  <si>
    <t>05-Nov</t>
  </si>
  <si>
    <t>9/1</t>
  </si>
  <si>
    <t>06-Nov</t>
  </si>
  <si>
    <t>TRANQUIL SEA</t>
  </si>
  <si>
    <t>SAMUEL SPADE</t>
  </si>
  <si>
    <t>07-Nov</t>
  </si>
  <si>
    <t>MORNINGTON BEACH</t>
  </si>
  <si>
    <t>08-Nov</t>
  </si>
  <si>
    <t>JET PLANE</t>
  </si>
  <si>
    <t>11-Nov</t>
  </si>
  <si>
    <t>ONE COOL DREAMER</t>
  </si>
  <si>
    <t>13-Nov</t>
  </si>
  <si>
    <t>WITHOUT EXCEPTION</t>
  </si>
  <si>
    <t>14-Nov</t>
  </si>
  <si>
    <t>AS LEGENDS HAVE IT</t>
  </si>
  <si>
    <t>GREAT FLEET</t>
  </si>
  <si>
    <t>SHADE OF WINTER</t>
  </si>
  <si>
    <t>15-Nov</t>
  </si>
  <si>
    <t>KAP BOY</t>
  </si>
  <si>
    <t>CELESTIAL TUNE</t>
  </si>
  <si>
    <t>4/1</t>
  </si>
  <si>
    <t>Win</t>
  </si>
  <si>
    <t>16-Nov</t>
  </si>
  <si>
    <t>SERIOUS CHALLENGE</t>
  </si>
  <si>
    <t>IBERICO LORD</t>
  </si>
  <si>
    <t>17-Nov</t>
  </si>
  <si>
    <t>ARTIC SAINT</t>
  </si>
  <si>
    <t>5/1</t>
  </si>
  <si>
    <t>18-Nov</t>
  </si>
  <si>
    <t>ROCK UP LATE</t>
  </si>
  <si>
    <t>QUEEN KULINA</t>
  </si>
  <si>
    <t>19-Nov</t>
  </si>
  <si>
    <t>KISS MY FACE</t>
  </si>
  <si>
    <t>20-Nov</t>
  </si>
  <si>
    <t>KALISTA LOVE</t>
  </si>
  <si>
    <t>21-Nov</t>
  </si>
  <si>
    <t>CASTLEFORT</t>
  </si>
  <si>
    <t>22-Nov</t>
  </si>
  <si>
    <t>KANKIN</t>
  </si>
  <si>
    <t>24-Nov</t>
  </si>
  <si>
    <t>MONACO RULES</t>
  </si>
  <si>
    <t>9/2</t>
  </si>
  <si>
    <t>25-Nov</t>
  </si>
  <si>
    <t>MARSH BENHAM</t>
  </si>
  <si>
    <t>WISTMANS PRINCE</t>
  </si>
  <si>
    <t>7/2</t>
  </si>
  <si>
    <t>SANITISER</t>
  </si>
  <si>
    <t>27-Nov</t>
  </si>
  <si>
    <t>DREAMWEAVER</t>
  </si>
  <si>
    <t>WHISPERING ROYAL</t>
  </si>
  <si>
    <t>29-Nov</t>
  </si>
  <si>
    <t>HUNTERS LEGEND</t>
  </si>
  <si>
    <t>30-Nov</t>
  </si>
  <si>
    <t>MANGE TOUT</t>
  </si>
  <si>
    <t>3/1</t>
  </si>
  <si>
    <t>Selections</t>
  </si>
  <si>
    <t>Final Running Total</t>
  </si>
  <si>
    <t>02-Dec</t>
  </si>
  <si>
    <t>DONTDOODDSON</t>
  </si>
  <si>
    <t>MY BOY JACK</t>
  </si>
  <si>
    <t>03-Dec</t>
  </si>
  <si>
    <t>JERICOACOARA</t>
  </si>
  <si>
    <t>05-Dec</t>
  </si>
  <si>
    <t>ENZIYA</t>
  </si>
  <si>
    <t>06-Dec</t>
  </si>
  <si>
    <t>WESTERINTHEPARK</t>
  </si>
  <si>
    <t>TANGANYIKA</t>
  </si>
  <si>
    <t>08-Dec</t>
  </si>
  <si>
    <t>CAGE RATTLER</t>
  </si>
  <si>
    <t>BENEFIT BEN</t>
  </si>
  <si>
    <t>09-Dec</t>
  </si>
  <si>
    <t>YELLOW LEMONS</t>
  </si>
  <si>
    <t>11-Dec</t>
  </si>
  <si>
    <t>SARAH’S EXPRESS</t>
  </si>
  <si>
    <t>JUPITER DES BORDES</t>
  </si>
  <si>
    <t>SUMMERLEAZE</t>
  </si>
  <si>
    <t>20/1</t>
  </si>
  <si>
    <t>COMEONARCHIE</t>
  </si>
  <si>
    <t>12-Dec</t>
  </si>
  <si>
    <t>WHISTLEINTHEDARK</t>
  </si>
  <si>
    <t>PERFECT ARCH</t>
  </si>
  <si>
    <t>THE BIG BREAKAWAY</t>
  </si>
  <si>
    <t>40/1</t>
  </si>
  <si>
    <t>13-Dec</t>
  </si>
  <si>
    <t>ITS EASY</t>
  </si>
  <si>
    <t>PRETENDING</t>
  </si>
  <si>
    <t>KING OF SPEED</t>
  </si>
  <si>
    <t>IL RIDOTO</t>
  </si>
  <si>
    <t>14-Dec</t>
  </si>
  <si>
    <t>BATTLE OF RIDGEWAY</t>
  </si>
  <si>
    <t>MAXWELL SMART</t>
  </si>
  <si>
    <t>KILLANEY KING</t>
  </si>
  <si>
    <t>KALLY DES BRUYERES</t>
  </si>
  <si>
    <t>JE MR DAWSON</t>
  </si>
  <si>
    <t>66/1</t>
  </si>
  <si>
    <t>GOLD LINK</t>
  </si>
  <si>
    <t>16-Dec</t>
  </si>
  <si>
    <t>APIECEOFFORTUNE</t>
  </si>
  <si>
    <t>SOMEBODYCOMETOGETHER</t>
  </si>
  <si>
    <t>17-Dec</t>
  </si>
  <si>
    <t>EL BODON</t>
  </si>
  <si>
    <t>HYPOTENUS</t>
  </si>
  <si>
    <t>19-Dec</t>
  </si>
  <si>
    <t>WHATSUPWITHYOU</t>
  </si>
  <si>
    <t>TASHAN</t>
  </si>
  <si>
    <t>THE HARDEST GEEZER</t>
  </si>
  <si>
    <t>20-Dec</t>
  </si>
  <si>
    <t>LAW OF SUPPLY</t>
  </si>
  <si>
    <t>DOCTOR MIDAS</t>
  </si>
  <si>
    <t>17/2</t>
  </si>
  <si>
    <t>MOUNT GAY RUN</t>
  </si>
  <si>
    <t>ALEXEI</t>
  </si>
  <si>
    <t>FIERCELY PROUD</t>
  </si>
  <si>
    <t>22-Dec</t>
  </si>
  <si>
    <t>AMARACHI</t>
  </si>
  <si>
    <t>MIXEDWAVE</t>
  </si>
  <si>
    <t>26-Dec</t>
  </si>
  <si>
    <t>ESTICKYEND</t>
  </si>
  <si>
    <t>LILLISTAR</t>
  </si>
  <si>
    <t>HERITIER</t>
  </si>
  <si>
    <t>27-Dec</t>
  </si>
  <si>
    <t>IVE MADEUPMYMIND</t>
  </si>
  <si>
    <t>DEAFENING SILENCE</t>
  </si>
  <si>
    <t>28-Dec</t>
  </si>
  <si>
    <t>TREE TOP TYSON</t>
  </si>
  <si>
    <t>29-Dec</t>
  </si>
  <si>
    <t>ANDASHAN</t>
  </si>
  <si>
    <t>30-Dec</t>
  </si>
  <si>
    <t>RIYADH GEM</t>
  </si>
  <si>
    <t>31-Dec</t>
  </si>
  <si>
    <t>KALHANDRION</t>
  </si>
  <si>
    <t>GENIETOILE</t>
  </si>
  <si>
    <t>Horse</t>
  </si>
  <si>
    <t>P/L (£10 EW)</t>
  </si>
  <si>
    <t>01-Jan</t>
  </si>
  <si>
    <t>KOOL RAOUL</t>
  </si>
  <si>
    <t>CITY OF DIAMONDS</t>
  </si>
  <si>
    <t>02-Jan</t>
  </si>
  <si>
    <t>SHADOW CHASER</t>
  </si>
  <si>
    <t>DANGEROUS TOUCH</t>
  </si>
  <si>
    <t>HIGHLAND FASHION</t>
  </si>
  <si>
    <t>03-Jan</t>
  </si>
  <si>
    <t>GEEZER ROCKSTAR</t>
  </si>
  <si>
    <t>04-Jan</t>
  </si>
  <si>
    <t>THUNDERING BREEZE</t>
  </si>
  <si>
    <t>08-Jan</t>
  </si>
  <si>
    <t>OUR DYLAN</t>
  </si>
  <si>
    <t>09-Jan</t>
  </si>
  <si>
    <t>BONZA BOY</t>
  </si>
  <si>
    <t>10-Jan</t>
  </si>
  <si>
    <t>JUST A ROSE</t>
  </si>
  <si>
    <t>11-Jan</t>
  </si>
  <si>
    <t>KIT GABRIEL</t>
  </si>
  <si>
    <t>KIMY</t>
  </si>
  <si>
    <t>12-Jan</t>
  </si>
  <si>
    <t>MARTALMIXJAC</t>
  </si>
  <si>
    <t>MISS MINI BEE</t>
  </si>
  <si>
    <t>13-Jan</t>
  </si>
  <si>
    <t>MAID OF HOUXTY</t>
  </si>
  <si>
    <t>35/1</t>
  </si>
  <si>
    <t>MAURA JEANNE</t>
  </si>
  <si>
    <t>14-Jan</t>
  </si>
  <si>
    <t>KAYF DANCER</t>
  </si>
  <si>
    <t>15-Jan</t>
  </si>
  <si>
    <t>LUMINARIES</t>
  </si>
  <si>
    <t>JUNKYARD DOG</t>
  </si>
  <si>
    <t>YOURSIMPLYTHEBEST</t>
  </si>
  <si>
    <t>16-Jan</t>
  </si>
  <si>
    <t>WILFUL</t>
  </si>
  <si>
    <t>HEART OVER HEAD</t>
  </si>
  <si>
    <t>10/3</t>
  </si>
  <si>
    <t>17-Jan</t>
  </si>
  <si>
    <t>SUNSET MARQUESA</t>
  </si>
  <si>
    <t>VICTORIA MILANO</t>
  </si>
  <si>
    <t>18-Jan</t>
  </si>
  <si>
    <t>NEO KING</t>
  </si>
  <si>
    <t>20-Jan</t>
  </si>
  <si>
    <t>JIPCOT</t>
  </si>
  <si>
    <t>NO TACKLE</t>
  </si>
  <si>
    <t>21-Jan</t>
  </si>
  <si>
    <t>KELIJOE</t>
  </si>
  <si>
    <t>22-Jan</t>
  </si>
  <si>
    <t>DOYOUKNOWWHATIMEAN</t>
  </si>
  <si>
    <t>LOW EXPECTATIONS</t>
  </si>
  <si>
    <t>CAPTAIN CODY</t>
  </si>
  <si>
    <t>23-Jan</t>
  </si>
  <si>
    <t>CEZARRO</t>
  </si>
  <si>
    <t>24-Jan</t>
  </si>
  <si>
    <t>DOCPICKEDME</t>
  </si>
  <si>
    <t>29-Jan</t>
  </si>
  <si>
    <t>HAKENSACK</t>
  </si>
  <si>
    <t>TOOR MOON</t>
  </si>
  <si>
    <t>30-Jan</t>
  </si>
  <si>
    <t>BYRON HILL</t>
  </si>
  <si>
    <t>31-Jan</t>
  </si>
  <si>
    <t>WISE EAGLE</t>
  </si>
  <si>
    <t>Running toal</t>
  </si>
  <si>
    <t>01-Feb</t>
  </si>
  <si>
    <t>KIM ROQUE</t>
  </si>
  <si>
    <t>I STARTED A JOKE</t>
  </si>
  <si>
    <t>02-Feb</t>
  </si>
  <si>
    <t>BOBALOT</t>
  </si>
  <si>
    <t>03-Feb</t>
  </si>
  <si>
    <t>LOW STYLE</t>
  </si>
  <si>
    <t>04-Feb</t>
  </si>
  <si>
    <t>SLOTTY DOTTY</t>
  </si>
  <si>
    <t>07-Feb</t>
  </si>
  <si>
    <t>UN SENS A LA VIE</t>
  </si>
  <si>
    <t>10-Feb</t>
  </si>
  <si>
    <t>JIRKO</t>
  </si>
  <si>
    <t>FLASH DU PISTOLET</t>
  </si>
  <si>
    <t>SPENDMORE LANE</t>
  </si>
  <si>
    <t>12-Feb</t>
  </si>
  <si>
    <t>THE BRICKEY RANGER</t>
  </si>
  <si>
    <t>GINGERBREAD</t>
  </si>
  <si>
    <t>13-Feb</t>
  </si>
  <si>
    <t>14-Feb</t>
  </si>
  <si>
    <t>THROATLASH</t>
  </si>
  <si>
    <t>GRAND ALBERT</t>
  </si>
  <si>
    <t>15-Feb</t>
  </si>
  <si>
    <t>STAFFORDSHIRE</t>
  </si>
  <si>
    <t>16-Feb</t>
  </si>
  <si>
    <t>HARDY DU SEUIL</t>
  </si>
  <si>
    <t>HES BRAZILIAN</t>
  </si>
  <si>
    <t>17-Feb</t>
  </si>
  <si>
    <t>GUSTAPOF</t>
  </si>
  <si>
    <t>18-Feb</t>
  </si>
  <si>
    <t>PARTY VIBES</t>
  </si>
  <si>
    <t>MISSION COMMAND</t>
  </si>
  <si>
    <t>20-Feb</t>
  </si>
  <si>
    <t>NOGOS DREAM</t>
  </si>
  <si>
    <t>21-Feb</t>
  </si>
  <si>
    <t>VAL DANCER</t>
  </si>
  <si>
    <t>LEADER IN THE PARK</t>
  </si>
  <si>
    <t>WESTERNERSUNRISE</t>
  </si>
  <si>
    <t>22-Feb</t>
  </si>
  <si>
    <t>PICCOLO PLAYER</t>
  </si>
  <si>
    <t>MAGIC MCCOLGAN</t>
  </si>
  <si>
    <t>24-Feb</t>
  </si>
  <si>
    <t>REENIES DREAM</t>
  </si>
  <si>
    <t>25-Feb</t>
  </si>
  <si>
    <t>SHALFA</t>
  </si>
  <si>
    <t>SUMMER EVENING</t>
  </si>
  <si>
    <t>26-Feb</t>
  </si>
  <si>
    <t>GORCOMBE AND WISE</t>
  </si>
  <si>
    <t>PILLAR THE POET</t>
  </si>
  <si>
    <t>27-Feb</t>
  </si>
  <si>
    <t>NORTH VIEW</t>
  </si>
  <si>
    <t>28-Feb</t>
  </si>
  <si>
    <t>ISSAM</t>
  </si>
  <si>
    <t>HELTENHAM</t>
  </si>
  <si>
    <t>CH Racing Services – April 2026</t>
  </si>
  <si>
    <t>Return (pts)</t>
  </si>
  <si>
    <t>P/L (pts)</t>
  </si>
  <si>
    <t>Running P/L</t>
  </si>
  <si>
    <t>02/04/2026</t>
  </si>
  <si>
    <t>Parish Star</t>
  </si>
  <si>
    <t>03/04/2026</t>
  </si>
  <si>
    <t>Handle With Care</t>
  </si>
  <si>
    <t>Lose</t>
  </si>
  <si>
    <t>04/04/2026</t>
  </si>
  <si>
    <t>Canons House</t>
  </si>
  <si>
    <t>05/04/2026</t>
  </si>
  <si>
    <t>Sixmilebridge</t>
  </si>
  <si>
    <t>06/04/2026</t>
  </si>
  <si>
    <t>Grand Conquerer</t>
  </si>
  <si>
    <t>09/04/2026</t>
  </si>
  <si>
    <t>A Moments Madness</t>
  </si>
  <si>
    <t>Javert Allen</t>
  </si>
  <si>
    <t>11/04/2026</t>
  </si>
  <si>
    <t>The Real Whacker</t>
  </si>
  <si>
    <t>12/04/2026</t>
  </si>
  <si>
    <t>Bridget Mary</t>
  </si>
  <si>
    <t>13/04/2026</t>
  </si>
  <si>
    <t>Highbury Hill</t>
  </si>
  <si>
    <t>15/04/2026</t>
  </si>
  <si>
    <t>Huffin An A Puffin</t>
  </si>
  <si>
    <t>La Pinsonniere</t>
  </si>
  <si>
    <t>16/04/2026</t>
  </si>
  <si>
    <t>Crimson Spirit</t>
  </si>
  <si>
    <t>Quinault</t>
  </si>
  <si>
    <t>17/04/2026</t>
  </si>
  <si>
    <t>Woodland Park</t>
  </si>
  <si>
    <t>18/04/2026</t>
  </si>
  <si>
    <t>Peckforton Hills</t>
  </si>
  <si>
    <t>24/04/2026</t>
  </si>
  <si>
    <t>A Little Something</t>
  </si>
  <si>
    <t>28/04/2026</t>
  </si>
  <si>
    <t>Khrisma</t>
  </si>
  <si>
    <t>30/04/2026</t>
  </si>
  <si>
    <t>Minella Sixo</t>
  </si>
  <si>
    <t>APRIL TOTAL</t>
  </si>
  <si>
    <t>CH Racing Services – March 2026</t>
  </si>
  <si>
    <t>01/03/2026</t>
  </si>
  <si>
    <t>Shabrack</t>
  </si>
  <si>
    <t>02/03/2026</t>
  </si>
  <si>
    <t>Faithful Dream</t>
  </si>
  <si>
    <t>03/03/2026</t>
  </si>
  <si>
    <t>Lord De Vinci</t>
  </si>
  <si>
    <t>Western Mount</t>
  </si>
  <si>
    <t>04/03/2026</t>
  </si>
  <si>
    <t>Amelias Joy</t>
  </si>
  <si>
    <t>05/03/2026</t>
  </si>
  <si>
    <t>Populus</t>
  </si>
  <si>
    <t>06/03/2026</t>
  </si>
  <si>
    <t>Gege Ville</t>
  </si>
  <si>
    <t>07/03/2026</t>
  </si>
  <si>
    <t>Four Springs</t>
  </si>
  <si>
    <t>Kakas Cousin</t>
  </si>
  <si>
    <t>Afadil</t>
  </si>
  <si>
    <t>10/03/2026</t>
  </si>
  <si>
    <t>Pourquoi Pas Papa</t>
  </si>
  <si>
    <t>Leave Of Absence</t>
  </si>
  <si>
    <t>11/03/2026</t>
  </si>
  <si>
    <t>King Rasko Grey</t>
  </si>
  <si>
    <t>The Yellow Clay</t>
  </si>
  <si>
    <t>12/03/2026</t>
  </si>
  <si>
    <t>La Conquiere</t>
  </si>
  <si>
    <t>13/03/2026</t>
  </si>
  <si>
    <t>Highland Crystal</t>
  </si>
  <si>
    <t>Kai Lung</t>
  </si>
  <si>
    <t>Minella Study</t>
  </si>
  <si>
    <t>14/03/2026</t>
  </si>
  <si>
    <t>Dillys Gunner</t>
  </si>
  <si>
    <t>15/03/2026</t>
  </si>
  <si>
    <t>Sunday Soldier</t>
  </si>
  <si>
    <t>17/03/2026</t>
  </si>
  <si>
    <t>Roland Garros</t>
  </si>
  <si>
    <t>18/03/2026</t>
  </si>
  <si>
    <t>Jazzy Baby</t>
  </si>
  <si>
    <t>Prince Cleni</t>
  </si>
  <si>
    <t>Kapamazov</t>
  </si>
  <si>
    <t>19/03/2026</t>
  </si>
  <si>
    <t>Falcon Park</t>
  </si>
  <si>
    <t>Kampari</t>
  </si>
  <si>
    <t>Fickle Mcselfish</t>
  </si>
  <si>
    <t>20/03/2026</t>
  </si>
  <si>
    <t>Haarar</t>
  </si>
  <si>
    <t>21/03/2026</t>
  </si>
  <si>
    <t>Watamu</t>
  </si>
  <si>
    <t>22/03/2026</t>
  </si>
  <si>
    <t>Paddy Omahler</t>
  </si>
  <si>
    <t>23/03/2026</t>
  </si>
  <si>
    <t>Balboa</t>
  </si>
  <si>
    <t>Time Interval</t>
  </si>
  <si>
    <t>24/03/2026</t>
  </si>
  <si>
    <t>Knock Off Sox</t>
  </si>
  <si>
    <t>25/03/2026</t>
  </si>
  <si>
    <t>Fromheretoeternity</t>
  </si>
  <si>
    <t>26/03/2026</t>
  </si>
  <si>
    <t>The Italian Fox</t>
  </si>
  <si>
    <t>27/03/2026</t>
  </si>
  <si>
    <t>Miss Cynthia</t>
  </si>
  <si>
    <t>28/03/2026</t>
  </si>
  <si>
    <t>Far From Dandy</t>
  </si>
  <si>
    <t>Sunray Shadow</t>
  </si>
  <si>
    <t>Get The Value</t>
  </si>
  <si>
    <t>29/03/2026</t>
  </si>
  <si>
    <t>Dairy Force</t>
  </si>
  <si>
    <t>Gangster Granny</t>
  </si>
  <si>
    <t>31/03/2026</t>
  </si>
  <si>
    <t>Duffys Hodey</t>
  </si>
  <si>
    <t>MARCH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</si>
</sst>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6" formatCode="&quot;£&quot;#,##0;[Red]\-&quot;£&quot;#,##0"/>
    <numFmt numFmtId="8" formatCode="&quot;£&quot;#,##0.00;[Red]\-&quot;£&quot;#,##0.00"/>
    <numFmt numFmtId="164" formatCode="&quot;£&quot;#,##0"/>
    <numFmt numFmtId="165" formatCode="0.0%"/>
    <numFmt numFmtId="166" formatCode="\£#,##0.00;[Red]\-\£#,##0.00"/>
    <numFmt numFmtId="167" formatCode="\£#,##0;[Red]\-\£#,##0"/>
    <numFmt numFmtId="168" formatCode="\+0.00;\-0.00;0.00"/>
  </numFmts>
  <fonts count="25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b/>
      <sz val="16"/>
      <color theme="1"/>
      <name val="Aptos Narrow"/>
      <family val="2"/>
      <scheme val="minor"/>
    </font>
    <font>
      <b/>
      <sz val="11"/>
      <name val="Aptos Narrow"/>
      <family val="2"/>
      <scheme val="minor"/>
    </font>
    <font>
      <b/>
      <sz val="14"/>
      <name val="Aptos Narrow"/>
      <family val="2"/>
      <scheme val="minor"/>
    </font>
    <font>
      <sz val="11"/>
      <name val="Aptos Narrow"/>
      <family val="2"/>
      <scheme val="minor"/>
    </font>
    <font>
      <u/>
      <sz val="11"/>
      <color theme="1"/>
      <name val="Aptos Narrow"/>
      <family val="2"/>
      <scheme val="minor"/>
    </font>
    <font>
      <b/>
      <sz val="11"/>
      <color rgb="FF006100"/>
      <name val="Calibri"/>
      <family val="2"/>
    </font>
    <font>
      <b/>
      <sz val="11"/>
      <color rgb="FF9C0006"/>
      <name val="Calibri"/>
      <family val="2"/>
    </font>
    <font>
      <b/>
      <sz val="11"/>
      <name val="Calibri"/>
      <family val="2"/>
    </font>
    <font>
      <sz val="11"/>
      <color theme="1"/>
      <name val="Aptos Display"/>
      <family val="2"/>
      <scheme val="major"/>
    </font>
    <font>
      <b/>
      <sz val="14"/>
      <color rgb="FFFFFFFF"/>
      <name val="Arial"/>
      <family val="2"/>
    </font>
    <font>
      <sz val="12"/>
      <color rgb="FF1C1C1C"/>
      <name val="Arial"/>
      <family val="2"/>
    </font>
    <font>
      <b/>
      <sz val="10"/>
      <color rgb="FFFFFFFF"/>
      <name val="Arial"/>
      <family val="2"/>
    </font>
    <font>
      <sz val="10"/>
      <color rgb="FF1C1C1C"/>
      <name val="Arial"/>
      <family val="2"/>
    </font>
    <font>
      <b/>
      <sz val="10"/>
      <color rgb="FF9C0006"/>
      <name val="Arial"/>
      <family val="2"/>
    </font>
    <font>
      <b/>
      <sz val="11"/>
      <color rgb="FF1C1C1C"/>
      <name val="Arial"/>
      <family val="2"/>
    </font>
    <font>
      <b/>
      <sz val="12"/>
      <color rgb="FF1C1C1C"/>
      <name val="Arial"/>
      <family val="2"/>
    </font>
    <font>
      <b/>
      <sz val="12"/>
      <color rgb="FFFFFFFF"/>
      <name val="Arial"/>
      <family val="2"/>
    </font>
    <font>
      <b/>
      <sz val="11"/>
      <color rgb="FFFFFFFF"/>
      <name val="Arial"/>
      <family val="2"/>
    </font>
    <font>
      <b/>
      <sz val="10"/>
      <color rgb="FF276221"/>
      <name val="Arial"/>
      <family val="2"/>
    </font>
    <font>
      <sz val="11"/>
      <color rgb="FF000000"/>
      <name val="Calibri"/>
      <family val="2"/>
    </font>
    <font>
      <b/>
      <sz val="10"/>
      <color rgb="FF1C1C1C"/>
      <name val="Arial"/>
      <family val="2"/>
    </font>
  </fonts>
  <fills count="4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C000"/>
      </patternFill>
    </fill>
    <fill>
      <patternFill patternType="solid">
        <fgColor rgb="FFC6E0B4"/>
      </patternFill>
    </fill>
    <fill>
      <patternFill patternType="solid">
        <fgColor rgb="FFE7E6E6"/>
      </patternFill>
    </fill>
    <fill>
      <patternFill patternType="solid">
        <fgColor rgb="FFF4CCCC"/>
      </patternFill>
    </fill>
    <fill>
      <patternFill patternType="solid">
        <fgColor rgb="FF70AD47"/>
      </patternFill>
    </fill>
    <fill>
      <patternFill patternType="solid">
        <fgColor rgb="FFFFEB9C"/>
        <bgColor rgb="FFFFEB9C"/>
      </patternFill>
    </fill>
    <fill>
      <patternFill patternType="solid">
        <fgColor rgb="FFC6EFCE"/>
        <bgColor rgb="FFC6EFCE"/>
      </patternFill>
    </fill>
    <fill>
      <patternFill patternType="solid">
        <fgColor rgb="FFFF6699"/>
        <bgColor rgb="FFD9D9D9"/>
      </patternFill>
    </fill>
    <fill>
      <patternFill patternType="solid">
        <fgColor rgb="FFFF6699"/>
        <bgColor rgb="FFC6EFCE"/>
      </patternFill>
    </fill>
    <fill>
      <patternFill patternType="solid">
        <fgColor theme="9"/>
        <bgColor rgb="FFC6EFCE"/>
      </patternFill>
    </fill>
    <fill>
      <patternFill patternType="solid">
        <fgColor theme="9"/>
        <bgColor rgb="FFD9D9D9"/>
      </patternFill>
    </fill>
    <fill>
      <patternFill patternType="solid">
        <fgColor theme="9"/>
        <bgColor rgb="FFFFEB9C"/>
      </patternFill>
    </fill>
    <fill>
      <patternFill patternType="solid">
        <fgColor theme="0"/>
        <bgColor rgb="FFD9D9D9"/>
      </patternFill>
    </fill>
    <fill>
      <patternFill patternType="solid">
        <fgColor rgb="FFFF6699"/>
        <bgColor rgb="FFFFEB9C"/>
      </patternFill>
    </fill>
    <fill>
      <patternFill patternType="solid">
        <fgColor rgb="FF92D050"/>
        <bgColor rgb="FFC6EFCE"/>
      </patternFill>
    </fill>
    <fill>
      <patternFill patternType="solid">
        <fgColor rgb="FF92D050"/>
        <bgColor rgb="FFD9D9D9"/>
      </patternFill>
    </fill>
    <fill>
      <patternFill patternType="solid">
        <fgColor rgb="FF92D050"/>
        <bgColor rgb="FFFFEB9C"/>
      </patternFill>
    </fill>
    <fill>
      <patternFill patternType="solid">
        <fgColor rgb="FF1A5C38"/>
        <bgColor rgb="FF2E7D52"/>
      </patternFill>
    </fill>
    <fill>
      <patternFill patternType="solid">
        <fgColor rgb="FFFFFFFF"/>
        <bgColor rgb="FFF0F0F0"/>
      </patternFill>
    </fill>
    <fill>
      <patternFill patternType="solid">
        <fgColor rgb="FF2E7D52"/>
        <bgColor rgb="FF1A5C38"/>
      </patternFill>
    </fill>
    <fill>
      <patternFill patternType="solid">
        <fgColor rgb="FFFFE0A0"/>
        <bgColor rgb="FFFFFF99"/>
      </patternFill>
    </fill>
    <fill>
      <patternFill patternType="solid">
        <fgColor rgb="FFFFC7CE"/>
        <bgColor rgb="FFE8D5F5"/>
      </patternFill>
    </fill>
    <fill>
      <patternFill patternType="solid">
        <fgColor rgb="FFB7E4C7"/>
        <bgColor rgb="FFCCCCCC"/>
      </patternFill>
    </fill>
    <fill>
      <patternFill patternType="solid">
        <fgColor rgb="FFF0F0F0"/>
        <bgColor rgb="FFFFFFFF"/>
      </patternFill>
    </fill>
    <fill>
      <patternFill patternType="solid">
        <fgColor rgb="FFE8D5F5"/>
        <bgColor rgb="FFFFC7CE"/>
      </patternFill>
    </fill>
    <fill>
      <patternFill patternType="solid">
        <fgColor rgb="FF1A5C38"/>
        <bgColor rgb="FF276221"/>
      </patternFill>
    </fill>
    <fill>
      <patternFill patternType="solid">
        <fgColor rgb="FF2E7D52"/>
        <bgColor rgb="FF276221"/>
      </patternFill>
    </fill>
    <fill>
      <patternFill patternType="solid">
        <fgColor rgb="FFB7E4C7"/>
        <bgColor rgb="FFC6EFCE"/>
      </patternFill>
    </fill>
    <fill>
      <patternFill patternType="solid">
        <fgColor rgb="FFC6EFCE"/>
        <bgColor rgb="FFB7E4C7"/>
      </patternFill>
    </fill>
    <fill>
      <patternFill patternType="solid">
        <fgColor rgb="FFF0F0F0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E0A0"/>
        <bgColor rgb="FF000000"/>
      </patternFill>
    </fill>
    <fill>
      <patternFill patternType="solid">
        <fgColor rgb="FFB7E4C7"/>
        <bgColor rgb="FF000000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/>
      <top style="thin">
        <color rgb="FFCCCCCC"/>
      </top>
      <bottom style="thin">
        <color rgb="FFCCCCCC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21">
    <xf numFmtId="0" fontId="0" fillId="0" borderId="0" xfId="0"/>
    <xf numFmtId="0" fontId="2" fillId="0" borderId="1" xfId="0" applyFont="1" applyBorder="1"/>
    <xf numFmtId="0" fontId="2" fillId="0" borderId="1" xfId="0" applyFont="1" applyBorder="1" applyAlignment="1">
      <alignment horizontal="left"/>
    </xf>
    <xf numFmtId="0" fontId="2" fillId="0" borderId="0" xfId="0" applyFont="1"/>
    <xf numFmtId="0" fontId="2" fillId="0" borderId="1" xfId="0" applyFont="1" applyBorder="1" applyAlignment="1">
      <alignment horizontal="center"/>
    </xf>
    <xf numFmtId="16" fontId="2" fillId="2" borderId="1" xfId="0" applyNumberFormat="1" applyFont="1" applyFill="1" applyBorder="1"/>
    <xf numFmtId="0" fontId="2" fillId="2" borderId="1" xfId="0" applyFont="1" applyFill="1" applyBorder="1"/>
    <xf numFmtId="0" fontId="3" fillId="2" borderId="1" xfId="0" applyFont="1" applyFill="1" applyBorder="1" applyAlignment="1">
      <alignment horizontal="right"/>
    </xf>
    <xf numFmtId="164" fontId="2" fillId="2" borderId="1" xfId="0" applyNumberFormat="1" applyFont="1" applyFill="1" applyBorder="1"/>
    <xf numFmtId="16" fontId="2" fillId="3" borderId="1" xfId="0" applyNumberFormat="1" applyFont="1" applyFill="1" applyBorder="1"/>
    <xf numFmtId="0" fontId="2" fillId="3" borderId="1" xfId="0" applyFont="1" applyFill="1" applyBorder="1"/>
    <xf numFmtId="0" fontId="3" fillId="3" borderId="1" xfId="0" applyFont="1" applyFill="1" applyBorder="1" applyAlignment="1">
      <alignment horizontal="right"/>
    </xf>
    <xf numFmtId="164" fontId="2" fillId="3" borderId="1" xfId="0" applyNumberFormat="1" applyFont="1" applyFill="1" applyBorder="1"/>
    <xf numFmtId="0" fontId="2" fillId="3" borderId="0" xfId="0" applyFont="1" applyFill="1"/>
    <xf numFmtId="164" fontId="2" fillId="3" borderId="1" xfId="0" applyNumberFormat="1" applyFont="1" applyFill="1" applyBorder="1" applyAlignment="1">
      <alignment horizontal="center"/>
    </xf>
    <xf numFmtId="0" fontId="0" fillId="3" borderId="0" xfId="0" applyFill="1"/>
    <xf numFmtId="16" fontId="2" fillId="4" borderId="1" xfId="0" applyNumberFormat="1" applyFont="1" applyFill="1" applyBorder="1"/>
    <xf numFmtId="0" fontId="2" fillId="4" borderId="1" xfId="0" applyFont="1" applyFill="1" applyBorder="1"/>
    <xf numFmtId="0" fontId="3" fillId="4" borderId="1" xfId="0" applyFont="1" applyFill="1" applyBorder="1" applyAlignment="1">
      <alignment horizontal="right"/>
    </xf>
    <xf numFmtId="164" fontId="2" fillId="4" borderId="1" xfId="0" applyNumberFormat="1" applyFont="1" applyFill="1" applyBorder="1"/>
    <xf numFmtId="0" fontId="0" fillId="0" borderId="1" xfId="0" applyBorder="1"/>
    <xf numFmtId="164" fontId="2" fillId="0" borderId="1" xfId="0" applyNumberFormat="1" applyFont="1" applyBorder="1"/>
    <xf numFmtId="164" fontId="2" fillId="0" borderId="0" xfId="0" applyNumberFormat="1" applyFont="1"/>
    <xf numFmtId="164" fontId="2" fillId="5" borderId="1" xfId="0" applyNumberFormat="1" applyFont="1" applyFill="1" applyBorder="1"/>
    <xf numFmtId="9" fontId="2" fillId="5" borderId="1" xfId="1" applyFont="1" applyFill="1" applyBorder="1"/>
    <xf numFmtId="164" fontId="5" fillId="4" borderId="1" xfId="0" applyNumberFormat="1" applyFont="1" applyFill="1" applyBorder="1"/>
    <xf numFmtId="6" fontId="0" fillId="0" borderId="1" xfId="0" applyNumberFormat="1" applyBorder="1"/>
    <xf numFmtId="0" fontId="2" fillId="4" borderId="0" xfId="0" applyFont="1" applyFill="1"/>
    <xf numFmtId="164" fontId="2" fillId="3" borderId="2" xfId="0" applyNumberFormat="1" applyFont="1" applyFill="1" applyBorder="1"/>
    <xf numFmtId="16" fontId="2" fillId="0" borderId="1" xfId="0" applyNumberFormat="1" applyFont="1" applyBorder="1"/>
    <xf numFmtId="16" fontId="2" fillId="3" borderId="0" xfId="0" applyNumberFormat="1" applyFont="1" applyFill="1"/>
    <xf numFmtId="0" fontId="3" fillId="3" borderId="0" xfId="0" applyFont="1" applyFill="1" applyAlignment="1">
      <alignment horizontal="right"/>
    </xf>
    <xf numFmtId="164" fontId="2" fillId="2" borderId="2" xfId="0" applyNumberFormat="1" applyFont="1" applyFill="1" applyBorder="1"/>
    <xf numFmtId="164" fontId="2" fillId="4" borderId="2" xfId="0" applyNumberFormat="1" applyFont="1" applyFill="1" applyBorder="1"/>
    <xf numFmtId="16" fontId="3" fillId="3" borderId="1" xfId="0" applyNumberFormat="1" applyFont="1" applyFill="1" applyBorder="1" applyAlignment="1">
      <alignment horizontal="right"/>
    </xf>
    <xf numFmtId="16" fontId="3" fillId="4" borderId="1" xfId="0" applyNumberFormat="1" applyFont="1" applyFill="1" applyBorder="1" applyAlignment="1">
      <alignment horizontal="right"/>
    </xf>
    <xf numFmtId="16" fontId="2" fillId="3" borderId="3" xfId="0" applyNumberFormat="1" applyFont="1" applyFill="1" applyBorder="1"/>
    <xf numFmtId="0" fontId="2" fillId="3" borderId="3" xfId="0" applyFont="1" applyFill="1" applyBorder="1"/>
    <xf numFmtId="0" fontId="3" fillId="3" borderId="3" xfId="0" applyFont="1" applyFill="1" applyBorder="1" applyAlignment="1">
      <alignment horizontal="right"/>
    </xf>
    <xf numFmtId="164" fontId="2" fillId="3" borderId="3" xfId="0" applyNumberFormat="1" applyFont="1" applyFill="1" applyBorder="1"/>
    <xf numFmtId="0" fontId="2" fillId="0" borderId="4" xfId="0" applyFont="1" applyBorder="1"/>
    <xf numFmtId="164" fontId="2" fillId="5" borderId="4" xfId="0" applyNumberFormat="1" applyFont="1" applyFill="1" applyBorder="1"/>
    <xf numFmtId="0" fontId="0" fillId="0" borderId="4" xfId="0" applyBorder="1"/>
    <xf numFmtId="6" fontId="0" fillId="0" borderId="4" xfId="0" applyNumberFormat="1" applyBorder="1"/>
    <xf numFmtId="164" fontId="2" fillId="3" borderId="4" xfId="0" applyNumberFormat="1" applyFont="1" applyFill="1" applyBorder="1"/>
    <xf numFmtId="164" fontId="2" fillId="3" borderId="4" xfId="0" applyNumberFormat="1" applyFont="1" applyFill="1" applyBorder="1" applyAlignment="1">
      <alignment horizontal="center"/>
    </xf>
    <xf numFmtId="164" fontId="2" fillId="0" borderId="4" xfId="0" applyNumberFormat="1" applyFont="1" applyBorder="1"/>
    <xf numFmtId="16" fontId="3" fillId="2" borderId="1" xfId="0" applyNumberFormat="1" applyFont="1" applyFill="1" applyBorder="1" applyAlignment="1">
      <alignment horizontal="right"/>
    </xf>
    <xf numFmtId="9" fontId="2" fillId="3" borderId="1" xfId="1" applyFont="1" applyFill="1" applyBorder="1"/>
    <xf numFmtId="164" fontId="4" fillId="3" borderId="1" xfId="0" applyNumberFormat="1" applyFont="1" applyFill="1" applyBorder="1"/>
    <xf numFmtId="164" fontId="0" fillId="0" borderId="1" xfId="0" applyNumberFormat="1" applyBorder="1"/>
    <xf numFmtId="0" fontId="0" fillId="3" borderId="1" xfId="0" applyFill="1" applyBorder="1"/>
    <xf numFmtId="164" fontId="2" fillId="6" borderId="1" xfId="0" applyNumberFormat="1" applyFont="1" applyFill="1" applyBorder="1"/>
    <xf numFmtId="9" fontId="2" fillId="6" borderId="1" xfId="1" applyFont="1" applyFill="1" applyBorder="1"/>
    <xf numFmtId="0" fontId="0" fillId="0" borderId="1" xfId="0" applyBorder="1" applyAlignment="1">
      <alignment horizontal="left"/>
    </xf>
    <xf numFmtId="164" fontId="0" fillId="7" borderId="1" xfId="0" applyNumberFormat="1" applyFill="1" applyBorder="1"/>
    <xf numFmtId="9" fontId="0" fillId="7" borderId="1" xfId="1" applyFont="1" applyFill="1" applyBorder="1"/>
    <xf numFmtId="164" fontId="2" fillId="7" borderId="1" xfId="0" applyNumberFormat="1" applyFont="1" applyFill="1" applyBorder="1"/>
    <xf numFmtId="9" fontId="2" fillId="7" borderId="1" xfId="1" applyFont="1" applyFill="1" applyBorder="1"/>
    <xf numFmtId="1" fontId="2" fillId="3" borderId="1" xfId="0" applyNumberFormat="1" applyFont="1" applyFill="1" applyBorder="1"/>
    <xf numFmtId="164" fontId="2" fillId="8" borderId="4" xfId="0" applyNumberFormat="1" applyFont="1" applyFill="1" applyBorder="1"/>
    <xf numFmtId="9" fontId="2" fillId="8" borderId="1" xfId="1" applyFont="1" applyFill="1" applyBorder="1"/>
    <xf numFmtId="164" fontId="2" fillId="8" borderId="1" xfId="0" applyNumberFormat="1" applyFont="1" applyFill="1" applyBorder="1"/>
    <xf numFmtId="9" fontId="2" fillId="4" borderId="1" xfId="1" applyFont="1" applyFill="1" applyBorder="1"/>
    <xf numFmtId="9" fontId="2" fillId="0" borderId="0" xfId="1" applyFont="1"/>
    <xf numFmtId="9" fontId="2" fillId="2" borderId="1" xfId="1" applyFont="1" applyFill="1" applyBorder="1"/>
    <xf numFmtId="165" fontId="2" fillId="0" borderId="0" xfId="0" applyNumberFormat="1" applyFont="1"/>
    <xf numFmtId="6" fontId="2" fillId="0" borderId="0" xfId="0" applyNumberFormat="1" applyFont="1"/>
    <xf numFmtId="16" fontId="5" fillId="3" borderId="1" xfId="0" applyNumberFormat="1" applyFont="1" applyFill="1" applyBorder="1"/>
    <xf numFmtId="0" fontId="5" fillId="3" borderId="1" xfId="0" applyFont="1" applyFill="1" applyBorder="1"/>
    <xf numFmtId="0" fontId="6" fillId="3" borderId="1" xfId="0" applyFont="1" applyFill="1" applyBorder="1" applyAlignment="1">
      <alignment horizontal="right"/>
    </xf>
    <xf numFmtId="164" fontId="5" fillId="3" borderId="1" xfId="0" applyNumberFormat="1" applyFont="1" applyFill="1" applyBorder="1"/>
    <xf numFmtId="16" fontId="5" fillId="2" borderId="1" xfId="0" applyNumberFormat="1" applyFont="1" applyFill="1" applyBorder="1"/>
    <xf numFmtId="0" fontId="5" fillId="2" borderId="1" xfId="0" applyFont="1" applyFill="1" applyBorder="1"/>
    <xf numFmtId="0" fontId="6" fillId="2" borderId="1" xfId="0" applyFont="1" applyFill="1" applyBorder="1" applyAlignment="1">
      <alignment horizontal="right"/>
    </xf>
    <xf numFmtId="164" fontId="5" fillId="2" borderId="1" xfId="0" applyNumberFormat="1" applyFont="1" applyFill="1" applyBorder="1"/>
    <xf numFmtId="16" fontId="5" fillId="4" borderId="1" xfId="0" applyNumberFormat="1" applyFont="1" applyFill="1" applyBorder="1"/>
    <xf numFmtId="0" fontId="5" fillId="4" borderId="1" xfId="0" applyFont="1" applyFill="1" applyBorder="1"/>
    <xf numFmtId="0" fontId="6" fillId="4" borderId="1" xfId="0" applyFont="1" applyFill="1" applyBorder="1" applyAlignment="1">
      <alignment horizontal="right"/>
    </xf>
    <xf numFmtId="164" fontId="5" fillId="3" borderId="4" xfId="0" applyNumberFormat="1" applyFont="1" applyFill="1" applyBorder="1"/>
    <xf numFmtId="16" fontId="7" fillId="4" borderId="1" xfId="0" applyNumberFormat="1" applyFont="1" applyFill="1" applyBorder="1"/>
    <xf numFmtId="164" fontId="5" fillId="9" borderId="1" xfId="0" applyNumberFormat="1" applyFont="1" applyFill="1" applyBorder="1"/>
    <xf numFmtId="164" fontId="0" fillId="0" borderId="0" xfId="0" applyNumberFormat="1"/>
    <xf numFmtId="0" fontId="8" fillId="0" borderId="0" xfId="0" applyFont="1"/>
    <xf numFmtId="16" fontId="7" fillId="2" borderId="1" xfId="0" applyNumberFormat="1" applyFont="1" applyFill="1" applyBorder="1"/>
    <xf numFmtId="164" fontId="2" fillId="3" borderId="1" xfId="1" applyNumberFormat="1" applyFont="1" applyFill="1" applyBorder="1"/>
    <xf numFmtId="2" fontId="5" fillId="2" borderId="1" xfId="0" applyNumberFormat="1" applyFont="1" applyFill="1" applyBorder="1"/>
    <xf numFmtId="0" fontId="0" fillId="0" borderId="5" xfId="0" applyBorder="1"/>
    <xf numFmtId="0" fontId="0" fillId="2" borderId="1" xfId="0" applyFill="1" applyBorder="1"/>
    <xf numFmtId="0" fontId="0" fillId="4" borderId="1" xfId="0" applyFill="1" applyBorder="1"/>
    <xf numFmtId="2" fontId="0" fillId="0" borderId="1" xfId="0" applyNumberFormat="1" applyBorder="1"/>
    <xf numFmtId="15" fontId="0" fillId="2" borderId="1" xfId="0" applyNumberFormat="1" applyFill="1" applyBorder="1"/>
    <xf numFmtId="0" fontId="11" fillId="0" borderId="0" xfId="0" applyFont="1"/>
    <xf numFmtId="166" fontId="11" fillId="0" borderId="0" xfId="0" applyNumberFormat="1" applyFont="1"/>
    <xf numFmtId="165" fontId="0" fillId="0" borderId="0" xfId="0" applyNumberFormat="1"/>
    <xf numFmtId="0" fontId="0" fillId="10" borderId="1" xfId="0" applyFill="1" applyBorder="1" applyAlignment="1">
      <alignment horizontal="center"/>
    </xf>
    <xf numFmtId="0" fontId="0" fillId="10" borderId="1" xfId="0" applyFill="1" applyBorder="1"/>
    <xf numFmtId="0" fontId="0" fillId="12" borderId="1" xfId="0" applyFill="1" applyBorder="1" applyAlignment="1">
      <alignment horizontal="center"/>
    </xf>
    <xf numFmtId="0" fontId="0" fillId="12" borderId="1" xfId="0" applyFill="1" applyBorder="1"/>
    <xf numFmtId="16" fontId="0" fillId="12" borderId="1" xfId="0" applyNumberFormat="1" applyFill="1" applyBorder="1" applyAlignment="1">
      <alignment horizontal="center"/>
    </xf>
    <xf numFmtId="0" fontId="0" fillId="14" borderId="1" xfId="0" applyFill="1" applyBorder="1" applyAlignment="1">
      <alignment horizontal="center"/>
    </xf>
    <xf numFmtId="0" fontId="0" fillId="14" borderId="1" xfId="0" applyFill="1" applyBorder="1"/>
    <xf numFmtId="0" fontId="0" fillId="15" borderId="1" xfId="0" applyFill="1" applyBorder="1"/>
    <xf numFmtId="164" fontId="0" fillId="15" borderId="1" xfId="0" applyNumberFormat="1" applyFill="1" applyBorder="1"/>
    <xf numFmtId="0" fontId="0" fillId="16" borderId="1" xfId="0" applyFill="1" applyBorder="1"/>
    <xf numFmtId="164" fontId="0" fillId="16" borderId="1" xfId="0" applyNumberFormat="1" applyFill="1" applyBorder="1"/>
    <xf numFmtId="164" fontId="0" fillId="17" borderId="1" xfId="0" applyNumberFormat="1" applyFill="1" applyBorder="1"/>
    <xf numFmtId="164" fontId="0" fillId="18" borderId="1" xfId="0" applyNumberFormat="1" applyFill="1" applyBorder="1"/>
    <xf numFmtId="164" fontId="0" fillId="19" borderId="1" xfId="0" applyNumberFormat="1" applyFill="1" applyBorder="1"/>
    <xf numFmtId="164" fontId="0" fillId="20" borderId="1" xfId="0" applyNumberFormat="1" applyFill="1" applyBorder="1"/>
    <xf numFmtId="164" fontId="0" fillId="21" borderId="1" xfId="0" applyNumberFormat="1" applyFill="1" applyBorder="1"/>
    <xf numFmtId="0" fontId="0" fillId="22" borderId="1" xfId="0" applyFill="1" applyBorder="1"/>
    <xf numFmtId="164" fontId="0" fillId="22" borderId="1" xfId="0" applyNumberFormat="1" applyFill="1" applyBorder="1"/>
    <xf numFmtId="0" fontId="11" fillId="0" borderId="1" xfId="0" applyFont="1" applyBorder="1"/>
    <xf numFmtId="164" fontId="0" fillId="23" borderId="1" xfId="0" applyNumberFormat="1" applyFill="1" applyBorder="1"/>
    <xf numFmtId="164" fontId="0" fillId="24" borderId="1" xfId="0" applyNumberFormat="1" applyFill="1" applyBorder="1"/>
    <xf numFmtId="164" fontId="0" fillId="25" borderId="1" xfId="0" applyNumberFormat="1" applyFill="1" applyBorder="1"/>
    <xf numFmtId="164" fontId="0" fillId="26" borderId="1" xfId="0" applyNumberFormat="1" applyFill="1" applyBorder="1"/>
    <xf numFmtId="167" fontId="0" fillId="10" borderId="1" xfId="0" applyNumberFormat="1" applyFill="1" applyBorder="1"/>
    <xf numFmtId="167" fontId="9" fillId="11" borderId="1" xfId="0" applyNumberFormat="1" applyFont="1" applyFill="1" applyBorder="1"/>
    <xf numFmtId="167" fontId="0" fillId="12" borderId="1" xfId="0" applyNumberFormat="1" applyFill="1" applyBorder="1"/>
    <xf numFmtId="167" fontId="10" fillId="13" borderId="1" xfId="0" applyNumberFormat="1" applyFont="1" applyFill="1" applyBorder="1"/>
    <xf numFmtId="167" fontId="0" fillId="14" borderId="1" xfId="0" applyNumberFormat="1" applyFill="1" applyBorder="1"/>
    <xf numFmtId="0" fontId="2" fillId="0" borderId="6" xfId="0" applyFont="1" applyBorder="1"/>
    <xf numFmtId="6" fontId="0" fillId="0" borderId="0" xfId="0" applyNumberFormat="1"/>
    <xf numFmtId="6" fontId="0" fillId="2" borderId="0" xfId="0" applyNumberFormat="1" applyFill="1"/>
    <xf numFmtId="6" fontId="2" fillId="2" borderId="0" xfId="0" applyNumberFormat="1" applyFont="1" applyFill="1"/>
    <xf numFmtId="0" fontId="12" fillId="0" borderId="1" xfId="0" applyFont="1" applyBorder="1"/>
    <xf numFmtId="0" fontId="12" fillId="0" borderId="0" xfId="0" applyFont="1"/>
    <xf numFmtId="0" fontId="12" fillId="2" borderId="1" xfId="0" applyFont="1" applyFill="1" applyBorder="1"/>
    <xf numFmtId="0" fontId="12" fillId="4" borderId="1" xfId="0" applyFont="1" applyFill="1" applyBorder="1"/>
    <xf numFmtId="15" fontId="12" fillId="2" borderId="1" xfId="0" applyNumberFormat="1" applyFont="1" applyFill="1" applyBorder="1"/>
    <xf numFmtId="2" fontId="12" fillId="0" borderId="1" xfId="0" applyNumberFormat="1" applyFont="1" applyBorder="1"/>
    <xf numFmtId="0" fontId="12" fillId="3" borderId="1" xfId="0" applyFont="1" applyFill="1" applyBorder="1"/>
    <xf numFmtId="0" fontId="12" fillId="10" borderId="1" xfId="0" applyFont="1" applyFill="1" applyBorder="1" applyAlignment="1">
      <alignment horizontal="center"/>
    </xf>
    <xf numFmtId="0" fontId="12" fillId="10" borderId="1" xfId="0" applyFont="1" applyFill="1" applyBorder="1"/>
    <xf numFmtId="167" fontId="12" fillId="10" borderId="1" xfId="0" applyNumberFormat="1" applyFont="1" applyFill="1" applyBorder="1"/>
    <xf numFmtId="0" fontId="12" fillId="12" borderId="1" xfId="0" applyFont="1" applyFill="1" applyBorder="1" applyAlignment="1">
      <alignment horizontal="center"/>
    </xf>
    <xf numFmtId="0" fontId="12" fillId="12" borderId="1" xfId="0" applyFont="1" applyFill="1" applyBorder="1"/>
    <xf numFmtId="16" fontId="12" fillId="12" borderId="1" xfId="0" applyNumberFormat="1" applyFont="1" applyFill="1" applyBorder="1" applyAlignment="1">
      <alignment horizontal="center"/>
    </xf>
    <xf numFmtId="167" fontId="12" fillId="12" borderId="1" xfId="0" applyNumberFormat="1" applyFont="1" applyFill="1" applyBorder="1"/>
    <xf numFmtId="0" fontId="12" fillId="14" borderId="1" xfId="0" applyFont="1" applyFill="1" applyBorder="1" applyAlignment="1">
      <alignment horizontal="center"/>
    </xf>
    <xf numFmtId="0" fontId="12" fillId="14" borderId="1" xfId="0" applyFont="1" applyFill="1" applyBorder="1"/>
    <xf numFmtId="167" fontId="12" fillId="14" borderId="1" xfId="0" applyNumberFormat="1" applyFont="1" applyFill="1" applyBorder="1"/>
    <xf numFmtId="0" fontId="12" fillId="15" borderId="1" xfId="0" applyFont="1" applyFill="1" applyBorder="1"/>
    <xf numFmtId="164" fontId="12" fillId="15" borderId="1" xfId="0" applyNumberFormat="1" applyFont="1" applyFill="1" applyBorder="1"/>
    <xf numFmtId="0" fontId="12" fillId="22" borderId="1" xfId="0" applyFont="1" applyFill="1" applyBorder="1"/>
    <xf numFmtId="164" fontId="12" fillId="22" borderId="1" xfId="0" applyNumberFormat="1" applyFont="1" applyFill="1" applyBorder="1"/>
    <xf numFmtId="0" fontId="12" fillId="16" borderId="1" xfId="0" applyFont="1" applyFill="1" applyBorder="1"/>
    <xf numFmtId="164" fontId="12" fillId="16" borderId="1" xfId="0" applyNumberFormat="1" applyFont="1" applyFill="1" applyBorder="1"/>
    <xf numFmtId="0" fontId="13" fillId="27" borderId="0" xfId="0" applyFont="1" applyFill="1" applyAlignment="1">
      <alignment horizontal="center" vertical="center"/>
    </xf>
    <xf numFmtId="0" fontId="14" fillId="28" borderId="0" xfId="0" applyFont="1" applyFill="1" applyAlignment="1">
      <alignment horizontal="right" vertical="center"/>
    </xf>
    <xf numFmtId="0" fontId="0" fillId="28" borderId="0" xfId="0" applyFill="1"/>
    <xf numFmtId="0" fontId="15" fillId="29" borderId="7" xfId="0" applyFont="1" applyFill="1" applyBorder="1" applyAlignment="1">
      <alignment horizontal="center" vertical="center"/>
    </xf>
    <xf numFmtId="49" fontId="16" fillId="30" borderId="7" xfId="0" applyNumberFormat="1" applyFont="1" applyFill="1" applyBorder="1" applyAlignment="1">
      <alignment horizontal="center" vertical="center"/>
    </xf>
    <xf numFmtId="0" fontId="16" fillId="30" borderId="7" xfId="0" applyFont="1" applyFill="1" applyBorder="1" applyAlignment="1">
      <alignment horizontal="left" vertical="center"/>
    </xf>
    <xf numFmtId="0" fontId="16" fillId="30" borderId="7" xfId="0" applyFont="1" applyFill="1" applyBorder="1" applyAlignment="1">
      <alignment horizontal="center" vertical="center"/>
    </xf>
    <xf numFmtId="2" fontId="16" fillId="30" borderId="7" xfId="0" applyNumberFormat="1" applyFont="1" applyFill="1" applyBorder="1" applyAlignment="1">
      <alignment horizontal="center" vertical="center"/>
    </xf>
    <xf numFmtId="168" fontId="16" fillId="30" borderId="7" xfId="0" applyNumberFormat="1" applyFont="1" applyFill="1" applyBorder="1" applyAlignment="1">
      <alignment horizontal="center" vertical="center"/>
    </xf>
    <xf numFmtId="168" fontId="17" fillId="31" borderId="7" xfId="0" applyNumberFormat="1" applyFont="1" applyFill="1" applyBorder="1" applyAlignment="1">
      <alignment horizontal="center" vertical="center"/>
    </xf>
    <xf numFmtId="0" fontId="18" fillId="32" borderId="8" xfId="0" applyFont="1" applyFill="1" applyBorder="1" applyAlignment="1">
      <alignment horizontal="left" vertical="center" indent="1"/>
    </xf>
    <xf numFmtId="0" fontId="19" fillId="32" borderId="7" xfId="0" applyFont="1" applyFill="1" applyBorder="1" applyAlignment="1">
      <alignment horizontal="right" vertical="center"/>
    </xf>
    <xf numFmtId="49" fontId="16" fillId="33" borderId="7" xfId="0" applyNumberFormat="1" applyFont="1" applyFill="1" applyBorder="1" applyAlignment="1">
      <alignment horizontal="center" vertical="center"/>
    </xf>
    <xf numFmtId="0" fontId="16" fillId="33" borderId="7" xfId="0" applyFont="1" applyFill="1" applyBorder="1" applyAlignment="1">
      <alignment horizontal="left" vertical="center"/>
    </xf>
    <xf numFmtId="0" fontId="16" fillId="33" borderId="7" xfId="0" applyFont="1" applyFill="1" applyBorder="1" applyAlignment="1">
      <alignment horizontal="center" vertical="center"/>
    </xf>
    <xf numFmtId="2" fontId="16" fillId="33" borderId="7" xfId="0" applyNumberFormat="1" applyFont="1" applyFill="1" applyBorder="1" applyAlignment="1">
      <alignment horizontal="center" vertical="center"/>
    </xf>
    <xf numFmtId="168" fontId="16" fillId="33" borderId="7" xfId="0" applyNumberFormat="1" applyFont="1" applyFill="1" applyBorder="1" applyAlignment="1">
      <alignment horizontal="center" vertical="center"/>
    </xf>
    <xf numFmtId="49" fontId="16" fillId="28" borderId="7" xfId="0" applyNumberFormat="1" applyFont="1" applyFill="1" applyBorder="1" applyAlignment="1">
      <alignment horizontal="center" vertical="center"/>
    </xf>
    <xf numFmtId="0" fontId="16" fillId="28" borderId="7" xfId="0" applyFont="1" applyFill="1" applyBorder="1" applyAlignment="1">
      <alignment horizontal="left" vertical="center"/>
    </xf>
    <xf numFmtId="0" fontId="16" fillId="28" borderId="7" xfId="0" applyFont="1" applyFill="1" applyBorder="1" applyAlignment="1">
      <alignment horizontal="center" vertical="center"/>
    </xf>
    <xf numFmtId="2" fontId="16" fillId="28" borderId="7" xfId="0" applyNumberFormat="1" applyFont="1" applyFill="1" applyBorder="1" applyAlignment="1">
      <alignment horizontal="center" vertical="center"/>
    </xf>
    <xf numFmtId="168" fontId="16" fillId="28" borderId="7" xfId="0" applyNumberFormat="1" applyFont="1" applyFill="1" applyBorder="1" applyAlignment="1">
      <alignment horizontal="center" vertical="center"/>
    </xf>
    <xf numFmtId="0" fontId="18" fillId="30" borderId="8" xfId="0" applyFont="1" applyFill="1" applyBorder="1" applyAlignment="1">
      <alignment horizontal="left" vertical="center" indent="1"/>
    </xf>
    <xf numFmtId="0" fontId="19" fillId="30" borderId="7" xfId="0" applyFont="1" applyFill="1" applyBorder="1" applyAlignment="1">
      <alignment horizontal="right" vertical="center"/>
    </xf>
    <xf numFmtId="0" fontId="18" fillId="34" borderId="8" xfId="0" applyFont="1" applyFill="1" applyBorder="1" applyAlignment="1">
      <alignment horizontal="left" vertical="center" indent="1"/>
    </xf>
    <xf numFmtId="0" fontId="19" fillId="34" borderId="7" xfId="0" applyFont="1" applyFill="1" applyBorder="1" applyAlignment="1">
      <alignment horizontal="right" vertical="center"/>
    </xf>
    <xf numFmtId="0" fontId="18" fillId="33" borderId="8" xfId="0" applyFont="1" applyFill="1" applyBorder="1" applyAlignment="1">
      <alignment horizontal="left" vertical="center" indent="1"/>
    </xf>
    <xf numFmtId="0" fontId="19" fillId="33" borderId="7" xfId="0" applyFont="1" applyFill="1" applyBorder="1" applyAlignment="1">
      <alignment horizontal="right" vertical="center"/>
    </xf>
    <xf numFmtId="49" fontId="16" fillId="32" borderId="7" xfId="0" applyNumberFormat="1" applyFont="1" applyFill="1" applyBorder="1" applyAlignment="1">
      <alignment horizontal="center" vertical="center"/>
    </xf>
    <xf numFmtId="0" fontId="16" fillId="32" borderId="7" xfId="0" applyFont="1" applyFill="1" applyBorder="1" applyAlignment="1">
      <alignment horizontal="left" vertical="center"/>
    </xf>
    <xf numFmtId="0" fontId="16" fillId="32" borderId="7" xfId="0" applyFont="1" applyFill="1" applyBorder="1" applyAlignment="1">
      <alignment horizontal="center" vertical="center"/>
    </xf>
    <xf numFmtId="2" fontId="16" fillId="32" borderId="7" xfId="0" applyNumberFormat="1" applyFont="1" applyFill="1" applyBorder="1" applyAlignment="1">
      <alignment horizontal="center" vertical="center"/>
    </xf>
    <xf numFmtId="168" fontId="16" fillId="32" borderId="7" xfId="0" applyNumberFormat="1" applyFont="1" applyFill="1" applyBorder="1" applyAlignment="1">
      <alignment horizontal="center" vertical="center"/>
    </xf>
    <xf numFmtId="0" fontId="20" fillId="29" borderId="8" xfId="0" applyFont="1" applyFill="1" applyBorder="1" applyAlignment="1">
      <alignment horizontal="left" vertical="center" indent="1"/>
    </xf>
    <xf numFmtId="0" fontId="21" fillId="27" borderId="7" xfId="0" applyFont="1" applyFill="1" applyBorder="1" applyAlignment="1">
      <alignment horizontal="center" vertical="center"/>
    </xf>
    <xf numFmtId="168" fontId="21" fillId="27" borderId="7" xfId="0" applyNumberFormat="1" applyFont="1" applyFill="1" applyBorder="1" applyAlignment="1">
      <alignment horizontal="center" vertical="center"/>
    </xf>
    <xf numFmtId="0" fontId="21" fillId="28" borderId="7" xfId="0" applyFont="1" applyFill="1" applyBorder="1" applyAlignment="1">
      <alignment horizontal="center" vertical="center"/>
    </xf>
    <xf numFmtId="0" fontId="13" fillId="35" borderId="0" xfId="0" applyFont="1" applyFill="1" applyAlignment="1">
      <alignment horizontal="center" vertical="center"/>
    </xf>
    <xf numFmtId="0" fontId="15" fillId="36" borderId="7" xfId="0" applyFont="1" applyFill="1" applyBorder="1" applyAlignment="1">
      <alignment horizontal="center" vertical="center"/>
    </xf>
    <xf numFmtId="0" fontId="18" fillId="37" borderId="8" xfId="0" applyFont="1" applyFill="1" applyBorder="1" applyAlignment="1">
      <alignment horizontal="left" vertical="center" indent="1"/>
    </xf>
    <xf numFmtId="0" fontId="19" fillId="37" borderId="7" xfId="0" applyFont="1" applyFill="1" applyBorder="1" applyAlignment="1">
      <alignment horizontal="right" vertical="center"/>
    </xf>
    <xf numFmtId="0" fontId="20" fillId="36" borderId="8" xfId="0" applyFont="1" applyFill="1" applyBorder="1" applyAlignment="1">
      <alignment horizontal="left" vertical="center" indent="1"/>
    </xf>
    <xf numFmtId="49" fontId="16" fillId="37" borderId="7" xfId="0" applyNumberFormat="1" applyFont="1" applyFill="1" applyBorder="1" applyAlignment="1">
      <alignment horizontal="center" vertical="center"/>
    </xf>
    <xf numFmtId="0" fontId="16" fillId="37" borderId="7" xfId="0" applyFont="1" applyFill="1" applyBorder="1" applyAlignment="1">
      <alignment horizontal="left" vertical="center"/>
    </xf>
    <xf numFmtId="0" fontId="16" fillId="37" borderId="7" xfId="0" applyFont="1" applyFill="1" applyBorder="1" applyAlignment="1">
      <alignment horizontal="center" vertical="center"/>
    </xf>
    <xf numFmtId="2" fontId="16" fillId="37" borderId="7" xfId="0" applyNumberFormat="1" applyFont="1" applyFill="1" applyBorder="1" applyAlignment="1">
      <alignment horizontal="center" vertical="center"/>
    </xf>
    <xf numFmtId="168" fontId="16" fillId="37" borderId="7" xfId="0" applyNumberFormat="1" applyFont="1" applyFill="1" applyBorder="1" applyAlignment="1">
      <alignment horizontal="center" vertical="center"/>
    </xf>
    <xf numFmtId="168" fontId="22" fillId="38" borderId="7" xfId="0" applyNumberFormat="1" applyFont="1" applyFill="1" applyBorder="1" applyAlignment="1">
      <alignment horizontal="center" vertical="center"/>
    </xf>
    <xf numFmtId="0" fontId="21" fillId="35" borderId="7" xfId="0" applyFont="1" applyFill="1" applyBorder="1" applyAlignment="1">
      <alignment horizontal="center" vertical="center"/>
    </xf>
    <xf numFmtId="168" fontId="21" fillId="35" borderId="7" xfId="0" applyNumberFormat="1" applyFont="1" applyFill="1" applyBorder="1" applyAlignment="1">
      <alignment horizontal="center" vertical="center"/>
    </xf>
    <xf numFmtId="14" fontId="16" fillId="39" borderId="7" xfId="0" applyNumberFormat="1" applyFont="1" applyFill="1" applyBorder="1" applyAlignment="1">
      <alignment horizontal="center" vertical="center"/>
    </xf>
    <xf numFmtId="0" fontId="16" fillId="39" borderId="7" xfId="0" applyFont="1" applyFill="1" applyBorder="1" applyAlignment="1">
      <alignment horizontal="left" vertical="center"/>
    </xf>
    <xf numFmtId="16" fontId="16" fillId="39" borderId="7" xfId="0" applyNumberFormat="1" applyFont="1" applyFill="1" applyBorder="1" applyAlignment="1">
      <alignment horizontal="center" vertical="center"/>
    </xf>
    <xf numFmtId="0" fontId="16" fillId="39" borderId="7" xfId="0" applyFont="1" applyFill="1" applyBorder="1" applyAlignment="1">
      <alignment horizontal="center" vertical="center"/>
    </xf>
    <xf numFmtId="0" fontId="23" fillId="40" borderId="0" xfId="0" applyFont="1" applyFill="1"/>
    <xf numFmtId="8" fontId="24" fillId="39" borderId="7" xfId="0" applyNumberFormat="1" applyFont="1" applyFill="1" applyBorder="1" applyAlignment="1">
      <alignment horizontal="center" vertical="center"/>
    </xf>
    <xf numFmtId="14" fontId="16" fillId="41" borderId="7" xfId="0" applyNumberFormat="1" applyFont="1" applyFill="1" applyBorder="1" applyAlignment="1">
      <alignment horizontal="center" vertical="center"/>
    </xf>
    <xf numFmtId="0" fontId="16" fillId="41" borderId="7" xfId="0" applyFont="1" applyFill="1" applyBorder="1" applyAlignment="1">
      <alignment horizontal="left" vertical="center"/>
    </xf>
    <xf numFmtId="16" fontId="16" fillId="41" borderId="7" xfId="0" applyNumberFormat="1" applyFont="1" applyFill="1" applyBorder="1" applyAlignment="1">
      <alignment horizontal="center" vertical="center"/>
    </xf>
    <xf numFmtId="0" fontId="16" fillId="41" borderId="7" xfId="0" applyFont="1" applyFill="1" applyBorder="1" applyAlignment="1">
      <alignment horizontal="center" vertical="center"/>
    </xf>
    <xf numFmtId="8" fontId="24" fillId="41" borderId="7" xfId="0" applyNumberFormat="1" applyFont="1" applyFill="1" applyBorder="1" applyAlignment="1">
      <alignment horizontal="center" vertical="center"/>
    </xf>
    <xf numFmtId="14" fontId="16" fillId="40" borderId="7" xfId="0" applyNumberFormat="1" applyFont="1" applyFill="1" applyBorder="1" applyAlignment="1">
      <alignment horizontal="center" vertical="center"/>
    </xf>
    <xf numFmtId="0" fontId="16" fillId="40" borderId="7" xfId="0" applyFont="1" applyFill="1" applyBorder="1" applyAlignment="1">
      <alignment horizontal="left" vertical="center"/>
    </xf>
    <xf numFmtId="16" fontId="16" fillId="40" borderId="7" xfId="0" applyNumberFormat="1" applyFont="1" applyFill="1" applyBorder="1" applyAlignment="1">
      <alignment horizontal="center" vertical="center"/>
    </xf>
    <xf numFmtId="0" fontId="16" fillId="40" borderId="7" xfId="0" applyFont="1" applyFill="1" applyBorder="1" applyAlignment="1">
      <alignment horizontal="center" vertical="center"/>
    </xf>
    <xf numFmtId="8" fontId="24" fillId="40" borderId="7" xfId="0" applyNumberFormat="1" applyFont="1" applyFill="1" applyBorder="1" applyAlignment="1">
      <alignment horizontal="center" vertical="center"/>
    </xf>
    <xf numFmtId="14" fontId="16" fillId="42" borderId="7" xfId="0" applyNumberFormat="1" applyFont="1" applyFill="1" applyBorder="1" applyAlignment="1">
      <alignment horizontal="center" vertical="center"/>
    </xf>
    <xf numFmtId="0" fontId="16" fillId="42" borderId="7" xfId="0" applyFont="1" applyFill="1" applyBorder="1" applyAlignment="1">
      <alignment horizontal="left" vertical="center"/>
    </xf>
    <xf numFmtId="16" fontId="16" fillId="42" borderId="7" xfId="0" applyNumberFormat="1" applyFont="1" applyFill="1" applyBorder="1" applyAlignment="1">
      <alignment horizontal="center" vertical="center"/>
    </xf>
    <xf numFmtId="0" fontId="16" fillId="42" borderId="7" xfId="0" applyFont="1" applyFill="1" applyBorder="1" applyAlignment="1">
      <alignment horizontal="center" vertical="center"/>
    </xf>
    <xf numFmtId="8" fontId="24" fillId="42" borderId="7" xfId="0" applyNumberFormat="1" applyFont="1" applyFill="1" applyBorder="1" applyAlignment="1">
      <alignment horizontal="center" vertical="center"/>
    </xf>
  </cellXfs>
  <cellStyles count="2">
    <cellStyle name="Normal" xfId="0" builtinId="0"/>
    <cellStyle name="Percent" xfId="1" builtinId="5"/>
  </cellStyles>
  <dxfs count="60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FF66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theme" Target="theme/theme1.xml"/><Relationship Id="rId30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emf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emf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emf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emf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emf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0.emf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2.emf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4.emf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6.emf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8.emf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0.emf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9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1.emf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3.emf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5.emf"/></Relationships>
</file>

<file path=xl/drawings/_rels/vmlDrawing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7.emf"/></Relationships>
</file>

<file path=xl/drawings/_rels/vmlDrawing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9.emf"/></Relationships>
</file>

<file path=xl/drawings/_rels/vmlDrawing7.vml.rels><?xml version="1.0" encoding="UTF-8" standalone="yes"?>
<Relationships xmlns="http://schemas.openxmlformats.org/package/2006/relationships"><Relationship Id="rId1" Type="http://schemas.openxmlformats.org/officeDocument/2006/relationships/image" Target="../media/image2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</xdr:row>
      <xdr:rowOff>0</xdr:rowOff>
    </xdr:from>
    <xdr:to>
      <xdr:col>17</xdr:col>
      <xdr:colOff>190500</xdr:colOff>
      <xdr:row>49</xdr:row>
      <xdr:rowOff>99060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B383D1B1-4568-36F7-7ECE-8B7A08AA2D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65760"/>
          <a:ext cx="10553700" cy="86944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</xdr:row>
      <xdr:rowOff>0</xdr:rowOff>
    </xdr:from>
    <xdr:to>
      <xdr:col>17</xdr:col>
      <xdr:colOff>190500</xdr:colOff>
      <xdr:row>43</xdr:row>
      <xdr:rowOff>53340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AB80212A-C5FD-8F43-F8BA-1426BDB6C2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65760"/>
          <a:ext cx="10553700" cy="75514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</xdr:row>
      <xdr:rowOff>0</xdr:rowOff>
    </xdr:from>
    <xdr:to>
      <xdr:col>17</xdr:col>
      <xdr:colOff>190500</xdr:colOff>
      <xdr:row>48</xdr:row>
      <xdr:rowOff>99060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EB47E575-E77D-B6C2-51B6-AF2F2B46F4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65760"/>
          <a:ext cx="10553700" cy="85115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</xdr:row>
      <xdr:rowOff>0</xdr:rowOff>
    </xdr:from>
    <xdr:to>
      <xdr:col>17</xdr:col>
      <xdr:colOff>190500</xdr:colOff>
      <xdr:row>29</xdr:row>
      <xdr:rowOff>99060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F862A354-0CD9-7395-0A59-E1A10D2A41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65760"/>
          <a:ext cx="10553700" cy="50368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3</xdr:row>
      <xdr:rowOff>0</xdr:rowOff>
    </xdr:from>
    <xdr:to>
      <xdr:col>17</xdr:col>
      <xdr:colOff>190500</xdr:colOff>
      <xdr:row>21</xdr:row>
      <xdr:rowOff>53340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E544F2D3-A2FF-0BF2-501B-434F24C9D4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48640"/>
          <a:ext cx="10553700" cy="33451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3</xdr:row>
      <xdr:rowOff>0</xdr:rowOff>
    </xdr:from>
    <xdr:to>
      <xdr:col>17</xdr:col>
      <xdr:colOff>190500</xdr:colOff>
      <xdr:row>28</xdr:row>
      <xdr:rowOff>7620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7224412E-CF92-F403-903B-7EEFE5CE8D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48640"/>
          <a:ext cx="10553700" cy="4579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3</xdr:row>
      <xdr:rowOff>0</xdr:rowOff>
    </xdr:from>
    <xdr:to>
      <xdr:col>15</xdr:col>
      <xdr:colOff>533400</xdr:colOff>
      <xdr:row>24</xdr:row>
      <xdr:rowOff>7620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BE785869-CCE2-DC71-4633-79911CA899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48640"/>
          <a:ext cx="9677400" cy="3848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3</xdr:row>
          <xdr:rowOff>0</xdr:rowOff>
        </xdr:from>
        <xdr:to>
          <xdr:col>17</xdr:col>
          <xdr:colOff>190500</xdr:colOff>
          <xdr:row>39</xdr:row>
          <xdr:rowOff>7620</xdr:rowOff>
        </xdr:to>
        <xdr:pic>
          <xdr:nvPicPr>
            <xdr:cNvPr id="4" name="Picture 3">
              <a:extLst>
                <a:ext uri="{FF2B5EF4-FFF2-40B4-BE49-F238E27FC236}">
                  <a16:creationId xmlns:a16="http://schemas.microsoft.com/office/drawing/2014/main" id="{0C296DF4-71F2-2011-9494-07801E67A2DD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Summary!$A$150:$K$179" spid="_x0000_s11381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0" y="548640"/>
              <a:ext cx="10553700" cy="659130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</xdr:wsDr>
</file>

<file path=xl/drawings/drawing9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0</xdr:colOff>
          <xdr:row>2</xdr:row>
          <xdr:rowOff>0</xdr:rowOff>
        </xdr:from>
        <xdr:to>
          <xdr:col>21</xdr:col>
          <xdr:colOff>190500</xdr:colOff>
          <xdr:row>24</xdr:row>
          <xdr:rowOff>53340</xdr:rowOff>
        </xdr:to>
        <xdr:pic>
          <xdr:nvPicPr>
            <xdr:cNvPr id="3" name="Picture 2">
              <a:extLst>
                <a:ext uri="{FF2B5EF4-FFF2-40B4-BE49-F238E27FC236}">
                  <a16:creationId xmlns:a16="http://schemas.microsoft.com/office/drawing/2014/main" id="{8D4EF139-FEC8-DACE-677F-7165EE37DFAE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Summary!$A$131:$K$149" spid="_x0000_s12402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2438400" y="365760"/>
              <a:ext cx="10553700" cy="407670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</xdr:wsDr>
</file>

<file path=xl/drawings/drawing10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3</xdr:row>
          <xdr:rowOff>0</xdr:rowOff>
        </xdr:from>
        <xdr:to>
          <xdr:col>17</xdr:col>
          <xdr:colOff>190500</xdr:colOff>
          <xdr:row>46</xdr:row>
          <xdr:rowOff>99060</xdr:rowOff>
        </xdr:to>
        <xdr:pic>
          <xdr:nvPicPr>
            <xdr:cNvPr id="3" name="Picture 2">
              <a:extLst>
                <a:ext uri="{FF2B5EF4-FFF2-40B4-BE49-F238E27FC236}">
                  <a16:creationId xmlns:a16="http://schemas.microsoft.com/office/drawing/2014/main" id="{91F592D5-2A3D-4037-C83E-F75CC10CD2E9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Summary!$A$95:$K$130" spid="_x0000_s13425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0" y="548640"/>
              <a:ext cx="10553700" cy="796290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</xdr:wsDr>
</file>

<file path=xl/drawings/drawing1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3</xdr:row>
          <xdr:rowOff>0</xdr:rowOff>
        </xdr:from>
        <xdr:to>
          <xdr:col>17</xdr:col>
          <xdr:colOff>190500</xdr:colOff>
          <xdr:row>37</xdr:row>
          <xdr:rowOff>144780</xdr:rowOff>
        </xdr:to>
        <xdr:pic>
          <xdr:nvPicPr>
            <xdr:cNvPr id="4" name="Picture 3">
              <a:extLst>
                <a:ext uri="{FF2B5EF4-FFF2-40B4-BE49-F238E27FC236}">
                  <a16:creationId xmlns:a16="http://schemas.microsoft.com/office/drawing/2014/main" id="{B97B8155-47AB-8A29-E2B4-2170F386A92D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Summary!$A$66:$K$94" spid="_x0000_s14449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0" y="548640"/>
              <a:ext cx="10553700" cy="636270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</xdr:wsDr>
</file>

<file path=xl/drawings/drawing1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3</xdr:row>
          <xdr:rowOff>0</xdr:rowOff>
        </xdr:from>
        <xdr:to>
          <xdr:col>17</xdr:col>
          <xdr:colOff>190500</xdr:colOff>
          <xdr:row>29</xdr:row>
          <xdr:rowOff>7620</xdr:rowOff>
        </xdr:to>
        <xdr:pic>
          <xdr:nvPicPr>
            <xdr:cNvPr id="3" name="Picture 2">
              <a:extLst>
                <a:ext uri="{FF2B5EF4-FFF2-40B4-BE49-F238E27FC236}">
                  <a16:creationId xmlns:a16="http://schemas.microsoft.com/office/drawing/2014/main" id="{858F1FC2-FD17-F99F-ABAA-8F5EFEE0331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Summary!$A$44:$K$65" spid="_x0000_s15470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0" y="548640"/>
              <a:ext cx="10553700" cy="476250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</xdr:wsDr>
</file>

<file path=xl/drawings/drawing1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3</xdr:row>
          <xdr:rowOff>0</xdr:rowOff>
        </xdr:from>
        <xdr:to>
          <xdr:col>17</xdr:col>
          <xdr:colOff>190500</xdr:colOff>
          <xdr:row>29</xdr:row>
          <xdr:rowOff>7620</xdr:rowOff>
        </xdr:to>
        <xdr:pic>
          <xdr:nvPicPr>
            <xdr:cNvPr id="3" name="Picture 2">
              <a:extLst>
                <a:ext uri="{FF2B5EF4-FFF2-40B4-BE49-F238E27FC236}">
                  <a16:creationId xmlns:a16="http://schemas.microsoft.com/office/drawing/2014/main" id="{048EBAF0-A1C9-8CC0-4112-1335B871F5B4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Summary!$A$22:$K$43" spid="_x0000_s16493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0" y="548640"/>
              <a:ext cx="10553700" cy="476250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</xdr:wsDr>
</file>

<file path=xl/drawings/drawing1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3</xdr:row>
          <xdr:rowOff>0</xdr:rowOff>
        </xdr:from>
        <xdr:to>
          <xdr:col>17</xdr:col>
          <xdr:colOff>182880</xdr:colOff>
          <xdr:row>27</xdr:row>
          <xdr:rowOff>129540</xdr:rowOff>
        </xdr:to>
        <xdr:pic>
          <xdr:nvPicPr>
            <xdr:cNvPr id="4" name="Picture 3">
              <a:extLst>
                <a:ext uri="{FF2B5EF4-FFF2-40B4-BE49-F238E27FC236}">
                  <a16:creationId xmlns:a16="http://schemas.microsoft.com/office/drawing/2014/main" id="{ABA0C574-58D8-66B8-9F3E-E152EC1C9587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Summary!$A$2:$K$21" spid="_x0000_s17518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0" y="548640"/>
              <a:ext cx="10546080" cy="451866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8.xml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9.xml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drawing" Target="../drawings/drawing10.xml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.vml"/><Relationship Id="rId1" Type="http://schemas.openxmlformats.org/officeDocument/2006/relationships/drawing" Target="../drawings/drawing11.xml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.vml"/><Relationship Id="rId1" Type="http://schemas.openxmlformats.org/officeDocument/2006/relationships/drawing" Target="../drawings/drawing12.xml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.vml"/><Relationship Id="rId1" Type="http://schemas.openxmlformats.org/officeDocument/2006/relationships/drawing" Target="../drawings/drawing13.xml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7.vml"/><Relationship Id="rId1" Type="http://schemas.openxmlformats.org/officeDocument/2006/relationships/drawing" Target="../drawings/drawing1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EA9FFA-D3B6-44F2-9C11-44A8E3F0699B}">
  <dimension ref="A2:P614"/>
  <sheetViews>
    <sheetView zoomScale="115" zoomScaleNormal="115" workbookViewId="0">
      <selection activeCell="O14" sqref="O14"/>
    </sheetView>
  </sheetViews>
  <sheetFormatPr defaultRowHeight="14.4" x14ac:dyDescent="0.3"/>
  <cols>
    <col min="2" max="2" width="17.33203125" customWidth="1"/>
    <col min="3" max="3" width="23.21875" customWidth="1"/>
    <col min="7" max="7" width="17.21875" customWidth="1"/>
    <col min="8" max="8" width="10.77734375" customWidth="1"/>
    <col min="13" max="13" width="10.109375" bestFit="1" customWidth="1"/>
  </cols>
  <sheetData>
    <row r="2" spans="2:16" x14ac:dyDescent="0.3">
      <c r="B2" s="1" t="s">
        <v>0</v>
      </c>
      <c r="C2" s="1" t="s">
        <v>1</v>
      </c>
      <c r="D2" s="1" t="s">
        <v>2</v>
      </c>
      <c r="E2" s="2" t="s">
        <v>3</v>
      </c>
      <c r="F2" s="1" t="s">
        <v>4</v>
      </c>
      <c r="G2" s="1" t="s">
        <v>27</v>
      </c>
      <c r="I2" s="123" t="s">
        <v>661</v>
      </c>
    </row>
    <row r="3" spans="2:16" ht="18" x14ac:dyDescent="0.35">
      <c r="B3" s="16">
        <v>45413</v>
      </c>
      <c r="C3" s="17" t="s">
        <v>12</v>
      </c>
      <c r="D3" s="17">
        <v>34</v>
      </c>
      <c r="E3" s="18" t="s">
        <v>8</v>
      </c>
      <c r="F3" s="19">
        <v>76</v>
      </c>
      <c r="G3" s="19">
        <f t="shared" ref="G3:G17" si="0">SUM(F3-20)</f>
        <v>56</v>
      </c>
      <c r="I3" s="125">
        <v>56</v>
      </c>
    </row>
    <row r="4" spans="2:16" ht="18" x14ac:dyDescent="0.35">
      <c r="B4" s="9">
        <v>45414</v>
      </c>
      <c r="C4" s="10" t="s">
        <v>13</v>
      </c>
      <c r="D4" s="10">
        <v>15</v>
      </c>
      <c r="E4" s="11" t="s">
        <v>7</v>
      </c>
      <c r="F4" s="12">
        <v>0</v>
      </c>
      <c r="G4" s="12">
        <f t="shared" si="0"/>
        <v>-20</v>
      </c>
      <c r="I4" s="125">
        <f>SUM(I3,G4)</f>
        <v>36</v>
      </c>
      <c r="L4" s="3"/>
    </row>
    <row r="5" spans="2:16" ht="18" x14ac:dyDescent="0.35">
      <c r="B5" s="9">
        <v>45781</v>
      </c>
      <c r="C5" s="10" t="s">
        <v>14</v>
      </c>
      <c r="D5" s="10">
        <v>8</v>
      </c>
      <c r="E5" s="11" t="s">
        <v>7</v>
      </c>
      <c r="F5" s="12">
        <v>0</v>
      </c>
      <c r="G5" s="12">
        <f t="shared" si="0"/>
        <v>-20</v>
      </c>
      <c r="I5" s="125">
        <f t="shared" ref="I5:I68" si="1">SUM(I4,G5)</f>
        <v>16</v>
      </c>
    </row>
    <row r="6" spans="2:16" ht="18" x14ac:dyDescent="0.35">
      <c r="B6" s="9">
        <v>45788</v>
      </c>
      <c r="C6" s="10" t="s">
        <v>15</v>
      </c>
      <c r="D6" s="10">
        <v>41</v>
      </c>
      <c r="E6" s="11" t="s">
        <v>7</v>
      </c>
      <c r="F6" s="12">
        <v>0</v>
      </c>
      <c r="G6" s="12">
        <f t="shared" si="0"/>
        <v>-20</v>
      </c>
      <c r="I6" s="124">
        <f t="shared" si="1"/>
        <v>-4</v>
      </c>
    </row>
    <row r="7" spans="2:16" ht="18" x14ac:dyDescent="0.35">
      <c r="B7" s="9">
        <v>45789</v>
      </c>
      <c r="C7" s="10" t="s">
        <v>16</v>
      </c>
      <c r="D7" s="10">
        <v>11</v>
      </c>
      <c r="E7" s="11" t="s">
        <v>7</v>
      </c>
      <c r="F7" s="12">
        <v>0</v>
      </c>
      <c r="G7" s="12">
        <f t="shared" si="0"/>
        <v>-20</v>
      </c>
      <c r="I7" s="124">
        <f t="shared" si="1"/>
        <v>-24</v>
      </c>
      <c r="O7" s="3">
        <v>612</v>
      </c>
      <c r="P7" s="3" t="s">
        <v>257</v>
      </c>
    </row>
    <row r="8" spans="2:16" ht="18" x14ac:dyDescent="0.35">
      <c r="B8" s="5">
        <v>45791</v>
      </c>
      <c r="C8" s="6" t="s">
        <v>17</v>
      </c>
      <c r="D8" s="6">
        <v>5.5</v>
      </c>
      <c r="E8" s="7" t="s">
        <v>6</v>
      </c>
      <c r="F8" s="8">
        <v>74</v>
      </c>
      <c r="G8" s="8">
        <f t="shared" si="0"/>
        <v>54</v>
      </c>
      <c r="I8" s="126">
        <f t="shared" si="1"/>
        <v>30</v>
      </c>
    </row>
    <row r="9" spans="2:16" ht="18" x14ac:dyDescent="0.35">
      <c r="B9" s="5">
        <v>45792</v>
      </c>
      <c r="C9" s="6" t="s">
        <v>18</v>
      </c>
      <c r="D9" s="6">
        <v>26</v>
      </c>
      <c r="E9" s="7" t="s">
        <v>6</v>
      </c>
      <c r="F9" s="8">
        <v>320</v>
      </c>
      <c r="G9" s="8">
        <f t="shared" si="0"/>
        <v>300</v>
      </c>
      <c r="I9" s="126">
        <f t="shared" si="1"/>
        <v>330</v>
      </c>
      <c r="K9" s="3" t="s">
        <v>258</v>
      </c>
      <c r="L9" s="3"/>
      <c r="M9" s="63">
        <f>SUM(O9)/O7</f>
        <v>0.42156862745098039</v>
      </c>
      <c r="N9" s="3"/>
      <c r="O9" s="3">
        <f>COUNTIF(E3:E11404,"P")+O11</f>
        <v>258</v>
      </c>
      <c r="P9" s="3" t="s">
        <v>9</v>
      </c>
    </row>
    <row r="10" spans="2:16" ht="18" x14ac:dyDescent="0.35">
      <c r="B10" s="9">
        <v>45792</v>
      </c>
      <c r="C10" s="10" t="s">
        <v>19</v>
      </c>
      <c r="D10" s="10">
        <v>8.5</v>
      </c>
      <c r="E10" s="11" t="s">
        <v>7</v>
      </c>
      <c r="F10" s="12">
        <v>0</v>
      </c>
      <c r="G10" s="12">
        <f t="shared" si="0"/>
        <v>-20</v>
      </c>
      <c r="I10" s="126">
        <f t="shared" si="1"/>
        <v>310</v>
      </c>
      <c r="K10" s="3"/>
      <c r="L10" s="3"/>
      <c r="M10" s="64"/>
      <c r="N10" s="3"/>
      <c r="O10" s="3"/>
      <c r="P10" s="3"/>
    </row>
    <row r="11" spans="2:16" ht="18" x14ac:dyDescent="0.35">
      <c r="B11" s="9">
        <v>45793</v>
      </c>
      <c r="C11" s="10" t="s">
        <v>20</v>
      </c>
      <c r="D11" s="10">
        <v>34</v>
      </c>
      <c r="E11" s="11" t="s">
        <v>7</v>
      </c>
      <c r="F11" s="12">
        <v>0</v>
      </c>
      <c r="G11" s="12">
        <f t="shared" si="0"/>
        <v>-20</v>
      </c>
      <c r="I11" s="126">
        <f t="shared" si="1"/>
        <v>290</v>
      </c>
      <c r="K11" s="3" t="s">
        <v>259</v>
      </c>
      <c r="L11" s="3"/>
      <c r="M11" s="65">
        <f>SUM(O11/O7)</f>
        <v>0.11928104575163399</v>
      </c>
      <c r="N11" s="3"/>
      <c r="O11" s="3">
        <f>COUNTIF(E3:E11424,"W")</f>
        <v>73</v>
      </c>
      <c r="P11" s="3" t="s">
        <v>10</v>
      </c>
    </row>
    <row r="12" spans="2:16" ht="18" x14ac:dyDescent="0.35">
      <c r="B12" s="16">
        <v>45793</v>
      </c>
      <c r="C12" s="17" t="s">
        <v>20</v>
      </c>
      <c r="D12" s="17">
        <v>17</v>
      </c>
      <c r="E12" s="18" t="s">
        <v>8</v>
      </c>
      <c r="F12" s="19">
        <v>42</v>
      </c>
      <c r="G12" s="19">
        <f t="shared" si="0"/>
        <v>22</v>
      </c>
      <c r="I12" s="126">
        <f t="shared" si="1"/>
        <v>312</v>
      </c>
      <c r="K12" s="3"/>
      <c r="L12" s="3"/>
      <c r="M12" s="3"/>
      <c r="N12" s="3"/>
      <c r="O12" s="3"/>
    </row>
    <row r="13" spans="2:16" ht="18" x14ac:dyDescent="0.35">
      <c r="B13" s="16">
        <v>45794</v>
      </c>
      <c r="C13" s="17" t="s">
        <v>21</v>
      </c>
      <c r="D13" s="17">
        <v>5.5</v>
      </c>
      <c r="E13" s="18" t="s">
        <v>8</v>
      </c>
      <c r="F13" s="19">
        <v>19</v>
      </c>
      <c r="G13" s="19">
        <f t="shared" si="0"/>
        <v>-1</v>
      </c>
      <c r="I13" s="126">
        <f t="shared" si="1"/>
        <v>311</v>
      </c>
      <c r="K13" s="3" t="s">
        <v>11</v>
      </c>
      <c r="L13" s="3"/>
      <c r="M13" s="66">
        <f>SUM(O13/(O7*20))</f>
        <v>0.22598039215686275</v>
      </c>
      <c r="N13" s="3"/>
      <c r="O13" s="67">
        <v>2766</v>
      </c>
    </row>
    <row r="14" spans="2:16" ht="18" x14ac:dyDescent="0.35">
      <c r="B14" s="9">
        <v>45795</v>
      </c>
      <c r="C14" s="10" t="s">
        <v>22</v>
      </c>
      <c r="D14" s="10">
        <v>9</v>
      </c>
      <c r="E14" s="11" t="s">
        <v>7</v>
      </c>
      <c r="F14" s="12">
        <v>0</v>
      </c>
      <c r="G14" s="12">
        <f t="shared" si="0"/>
        <v>-20</v>
      </c>
      <c r="I14" s="126">
        <f t="shared" si="1"/>
        <v>291</v>
      </c>
    </row>
    <row r="15" spans="2:16" ht="18" x14ac:dyDescent="0.35">
      <c r="B15" s="9">
        <v>45796</v>
      </c>
      <c r="C15" s="10" t="s">
        <v>23</v>
      </c>
      <c r="D15" s="10">
        <v>51</v>
      </c>
      <c r="E15" s="11" t="s">
        <v>7</v>
      </c>
      <c r="F15" s="12">
        <v>0</v>
      </c>
      <c r="G15" s="12">
        <f t="shared" si="0"/>
        <v>-20</v>
      </c>
      <c r="I15" s="126">
        <f t="shared" si="1"/>
        <v>271</v>
      </c>
    </row>
    <row r="16" spans="2:16" ht="18" x14ac:dyDescent="0.35">
      <c r="B16" s="9">
        <v>45798</v>
      </c>
      <c r="C16" s="10" t="s">
        <v>24</v>
      </c>
      <c r="D16" s="10">
        <v>17</v>
      </c>
      <c r="E16" s="11" t="s">
        <v>7</v>
      </c>
      <c r="F16" s="12">
        <v>0</v>
      </c>
      <c r="G16" s="12">
        <f t="shared" si="0"/>
        <v>-20</v>
      </c>
      <c r="I16" s="126">
        <f t="shared" si="1"/>
        <v>251</v>
      </c>
    </row>
    <row r="17" spans="2:11" ht="18" x14ac:dyDescent="0.35">
      <c r="B17" s="9">
        <v>45807</v>
      </c>
      <c r="C17" s="10" t="s">
        <v>25</v>
      </c>
      <c r="D17" s="10">
        <v>15</v>
      </c>
      <c r="E17" s="11" t="s">
        <v>7</v>
      </c>
      <c r="F17" s="12">
        <v>0</v>
      </c>
      <c r="G17" s="12">
        <f t="shared" si="0"/>
        <v>-20</v>
      </c>
      <c r="I17" s="126">
        <f t="shared" si="1"/>
        <v>231</v>
      </c>
      <c r="J17" s="82"/>
      <c r="K17" s="82"/>
    </row>
    <row r="18" spans="2:11" ht="18" x14ac:dyDescent="0.35">
      <c r="B18" s="16">
        <v>45809</v>
      </c>
      <c r="C18" s="17" t="s">
        <v>29</v>
      </c>
      <c r="D18" s="17">
        <v>9</v>
      </c>
      <c r="E18" s="18" t="s">
        <v>8</v>
      </c>
      <c r="F18" s="19">
        <v>26</v>
      </c>
      <c r="G18" s="19">
        <f t="shared" ref="G18:G33" si="2">SUM(F18-20)</f>
        <v>6</v>
      </c>
      <c r="I18" s="126">
        <f t="shared" si="1"/>
        <v>237</v>
      </c>
    </row>
    <row r="19" spans="2:11" ht="18" x14ac:dyDescent="0.35">
      <c r="B19" s="9">
        <v>45809</v>
      </c>
      <c r="C19" s="10" t="s">
        <v>30</v>
      </c>
      <c r="D19" s="10">
        <v>26</v>
      </c>
      <c r="E19" s="11" t="s">
        <v>7</v>
      </c>
      <c r="F19" s="12">
        <v>0</v>
      </c>
      <c r="G19" s="12">
        <f t="shared" si="2"/>
        <v>-20</v>
      </c>
      <c r="I19" s="126">
        <f t="shared" si="1"/>
        <v>217</v>
      </c>
    </row>
    <row r="20" spans="2:11" ht="18" x14ac:dyDescent="0.35">
      <c r="B20" s="9">
        <v>45815</v>
      </c>
      <c r="C20" s="10" t="s">
        <v>31</v>
      </c>
      <c r="D20" s="10">
        <v>15</v>
      </c>
      <c r="E20" s="11" t="s">
        <v>7</v>
      </c>
      <c r="F20" s="12">
        <v>0</v>
      </c>
      <c r="G20" s="12">
        <f t="shared" si="2"/>
        <v>-20</v>
      </c>
      <c r="I20" s="126">
        <f t="shared" si="1"/>
        <v>197</v>
      </c>
    </row>
    <row r="21" spans="2:11" ht="18" x14ac:dyDescent="0.35">
      <c r="B21" s="9">
        <v>45816</v>
      </c>
      <c r="C21" s="10" t="s">
        <v>32</v>
      </c>
      <c r="D21" s="10">
        <v>9</v>
      </c>
      <c r="E21" s="11" t="s">
        <v>7</v>
      </c>
      <c r="F21" s="12">
        <v>0</v>
      </c>
      <c r="G21" s="12">
        <f t="shared" si="2"/>
        <v>-20</v>
      </c>
      <c r="I21" s="126">
        <f t="shared" si="1"/>
        <v>177</v>
      </c>
    </row>
    <row r="22" spans="2:11" ht="18" x14ac:dyDescent="0.35">
      <c r="B22" s="9">
        <v>45818</v>
      </c>
      <c r="C22" s="10" t="s">
        <v>33</v>
      </c>
      <c r="D22" s="10">
        <v>12</v>
      </c>
      <c r="E22" s="11" t="s">
        <v>7</v>
      </c>
      <c r="F22" s="12">
        <v>0</v>
      </c>
      <c r="G22" s="12">
        <f t="shared" si="2"/>
        <v>-20</v>
      </c>
      <c r="I22" s="126">
        <f t="shared" si="1"/>
        <v>157</v>
      </c>
    </row>
    <row r="23" spans="2:11" ht="18" x14ac:dyDescent="0.35">
      <c r="B23" s="9">
        <v>45821</v>
      </c>
      <c r="C23" s="10" t="s">
        <v>34</v>
      </c>
      <c r="D23" s="10">
        <v>15</v>
      </c>
      <c r="E23" s="11" t="s">
        <v>7</v>
      </c>
      <c r="F23" s="12">
        <v>0</v>
      </c>
      <c r="G23" s="12">
        <f t="shared" si="2"/>
        <v>-20</v>
      </c>
      <c r="I23" s="126">
        <f t="shared" si="1"/>
        <v>137</v>
      </c>
    </row>
    <row r="24" spans="2:11" ht="18" x14ac:dyDescent="0.35">
      <c r="B24" s="9">
        <v>45822</v>
      </c>
      <c r="C24" s="10" t="s">
        <v>35</v>
      </c>
      <c r="D24" s="10">
        <v>12</v>
      </c>
      <c r="E24" s="11" t="s">
        <v>7</v>
      </c>
      <c r="F24" s="12">
        <v>0</v>
      </c>
      <c r="G24" s="12">
        <f t="shared" si="2"/>
        <v>-20</v>
      </c>
      <c r="I24" s="126">
        <f t="shared" si="1"/>
        <v>117</v>
      </c>
    </row>
    <row r="25" spans="2:11" ht="18" x14ac:dyDescent="0.35">
      <c r="B25" s="9">
        <v>45823</v>
      </c>
      <c r="C25" s="10" t="s">
        <v>36</v>
      </c>
      <c r="D25" s="10">
        <v>15</v>
      </c>
      <c r="E25" s="11" t="s">
        <v>7</v>
      </c>
      <c r="F25" s="12">
        <v>0</v>
      </c>
      <c r="G25" s="12">
        <f t="shared" si="2"/>
        <v>-20</v>
      </c>
      <c r="I25" s="126">
        <f t="shared" si="1"/>
        <v>97</v>
      </c>
    </row>
    <row r="26" spans="2:11" ht="18" x14ac:dyDescent="0.35">
      <c r="B26" s="16">
        <v>45824</v>
      </c>
      <c r="C26" s="17" t="s">
        <v>37</v>
      </c>
      <c r="D26" s="17" t="s">
        <v>38</v>
      </c>
      <c r="E26" s="18" t="s">
        <v>8</v>
      </c>
      <c r="F26" s="19">
        <v>26</v>
      </c>
      <c r="G26" s="19">
        <f t="shared" si="2"/>
        <v>6</v>
      </c>
      <c r="I26" s="126">
        <f t="shared" si="1"/>
        <v>103</v>
      </c>
    </row>
    <row r="27" spans="2:11" ht="18" x14ac:dyDescent="0.35">
      <c r="B27" s="9">
        <v>45825</v>
      </c>
      <c r="C27" s="10" t="s">
        <v>39</v>
      </c>
      <c r="D27" s="10">
        <v>21</v>
      </c>
      <c r="E27" s="11" t="s">
        <v>7</v>
      </c>
      <c r="F27" s="12">
        <v>0</v>
      </c>
      <c r="G27" s="12">
        <f t="shared" si="2"/>
        <v>-20</v>
      </c>
      <c r="I27" s="126">
        <f t="shared" si="1"/>
        <v>83</v>
      </c>
    </row>
    <row r="28" spans="2:11" ht="18" x14ac:dyDescent="0.35">
      <c r="B28" s="9">
        <v>45826</v>
      </c>
      <c r="C28" s="10" t="s">
        <v>40</v>
      </c>
      <c r="D28" s="10">
        <v>12</v>
      </c>
      <c r="E28" s="11" t="s">
        <v>7</v>
      </c>
      <c r="F28" s="12">
        <v>0</v>
      </c>
      <c r="G28" s="12">
        <f t="shared" si="2"/>
        <v>-20</v>
      </c>
      <c r="I28" s="126">
        <f t="shared" si="1"/>
        <v>63</v>
      </c>
    </row>
    <row r="29" spans="2:11" ht="18" x14ac:dyDescent="0.35">
      <c r="B29" s="9">
        <v>45827</v>
      </c>
      <c r="C29" s="10" t="s">
        <v>41</v>
      </c>
      <c r="D29" s="10">
        <v>7</v>
      </c>
      <c r="E29" s="11" t="s">
        <v>7</v>
      </c>
      <c r="F29" s="12">
        <v>0</v>
      </c>
      <c r="G29" s="12">
        <f t="shared" si="2"/>
        <v>-20</v>
      </c>
      <c r="I29" s="126">
        <f t="shared" si="1"/>
        <v>43</v>
      </c>
    </row>
    <row r="30" spans="2:11" ht="18" x14ac:dyDescent="0.35">
      <c r="B30" s="5">
        <v>45827</v>
      </c>
      <c r="C30" s="6" t="s">
        <v>42</v>
      </c>
      <c r="D30" s="6">
        <v>11</v>
      </c>
      <c r="E30" s="7" t="s">
        <v>6</v>
      </c>
      <c r="F30" s="8">
        <v>140</v>
      </c>
      <c r="G30" s="8">
        <f t="shared" si="2"/>
        <v>120</v>
      </c>
      <c r="I30" s="126">
        <f t="shared" si="1"/>
        <v>163</v>
      </c>
    </row>
    <row r="31" spans="2:11" ht="18" x14ac:dyDescent="0.35">
      <c r="B31" s="16">
        <v>45829</v>
      </c>
      <c r="C31" s="17" t="s">
        <v>41</v>
      </c>
      <c r="D31" s="17">
        <v>5</v>
      </c>
      <c r="E31" s="18" t="s">
        <v>8</v>
      </c>
      <c r="F31" s="19">
        <v>18</v>
      </c>
      <c r="G31" s="19">
        <f t="shared" si="2"/>
        <v>-2</v>
      </c>
      <c r="I31" s="126">
        <f t="shared" si="1"/>
        <v>161</v>
      </c>
    </row>
    <row r="32" spans="2:11" ht="18" x14ac:dyDescent="0.35">
      <c r="B32" s="5">
        <v>45835</v>
      </c>
      <c r="C32" s="6" t="s">
        <v>43</v>
      </c>
      <c r="D32" s="6" t="s">
        <v>44</v>
      </c>
      <c r="E32" s="7" t="s">
        <v>6</v>
      </c>
      <c r="F32" s="8">
        <v>66</v>
      </c>
      <c r="G32" s="8">
        <f t="shared" si="2"/>
        <v>46</v>
      </c>
      <c r="I32" s="126">
        <f t="shared" si="1"/>
        <v>207</v>
      </c>
    </row>
    <row r="33" spans="2:11" ht="18" x14ac:dyDescent="0.35">
      <c r="B33" s="5">
        <v>45836</v>
      </c>
      <c r="C33" s="6" t="s">
        <v>45</v>
      </c>
      <c r="D33" s="6">
        <v>13</v>
      </c>
      <c r="E33" s="7" t="s">
        <v>6</v>
      </c>
      <c r="F33" s="8">
        <v>164</v>
      </c>
      <c r="G33" s="8">
        <f t="shared" si="2"/>
        <v>144</v>
      </c>
      <c r="I33" s="126">
        <f t="shared" si="1"/>
        <v>351</v>
      </c>
      <c r="J33" s="82"/>
      <c r="K33" s="82"/>
    </row>
    <row r="34" spans="2:11" ht="18" x14ac:dyDescent="0.35">
      <c r="B34" s="9">
        <v>45839</v>
      </c>
      <c r="C34" s="10" t="s">
        <v>47</v>
      </c>
      <c r="D34" s="10">
        <v>9</v>
      </c>
      <c r="E34" s="11" t="s">
        <v>7</v>
      </c>
      <c r="F34" s="12">
        <v>0</v>
      </c>
      <c r="G34" s="12">
        <f>SUM(F34)-20</f>
        <v>-20</v>
      </c>
      <c r="I34" s="126">
        <f t="shared" si="1"/>
        <v>331</v>
      </c>
      <c r="J34" s="82"/>
      <c r="K34" s="82"/>
    </row>
    <row r="35" spans="2:11" ht="18" x14ac:dyDescent="0.35">
      <c r="B35" s="5">
        <v>45841</v>
      </c>
      <c r="C35" s="6" t="s">
        <v>48</v>
      </c>
      <c r="D35" s="6" t="s">
        <v>49</v>
      </c>
      <c r="E35" s="7" t="s">
        <v>6</v>
      </c>
      <c r="F35" s="8">
        <v>150</v>
      </c>
      <c r="G35" s="8">
        <f t="shared" ref="G35:G49" si="3">SUM(F35)-20</f>
        <v>130</v>
      </c>
      <c r="I35" s="126">
        <f t="shared" si="1"/>
        <v>461</v>
      </c>
    </row>
    <row r="36" spans="2:11" ht="18" x14ac:dyDescent="0.35">
      <c r="B36" s="16">
        <v>45847</v>
      </c>
      <c r="C36" s="17" t="s">
        <v>51</v>
      </c>
      <c r="D36" s="17">
        <v>8.5</v>
      </c>
      <c r="E36" s="18" t="s">
        <v>8</v>
      </c>
      <c r="F36" s="19">
        <v>25</v>
      </c>
      <c r="G36" s="19">
        <f t="shared" si="3"/>
        <v>5</v>
      </c>
      <c r="I36" s="126">
        <f t="shared" si="1"/>
        <v>466</v>
      </c>
    </row>
    <row r="37" spans="2:11" ht="18" x14ac:dyDescent="0.35">
      <c r="B37" s="5">
        <v>45848</v>
      </c>
      <c r="C37" s="6" t="s">
        <v>52</v>
      </c>
      <c r="D37" s="6">
        <v>13</v>
      </c>
      <c r="E37" s="7" t="s">
        <v>6</v>
      </c>
      <c r="F37" s="8">
        <v>164</v>
      </c>
      <c r="G37" s="8">
        <f t="shared" si="3"/>
        <v>144</v>
      </c>
      <c r="I37" s="126">
        <f t="shared" si="1"/>
        <v>610</v>
      </c>
    </row>
    <row r="38" spans="2:11" ht="18" x14ac:dyDescent="0.35">
      <c r="B38" s="9">
        <v>45849</v>
      </c>
      <c r="C38" s="10" t="s">
        <v>53</v>
      </c>
      <c r="D38" s="10">
        <v>17</v>
      </c>
      <c r="E38" s="11" t="s">
        <v>7</v>
      </c>
      <c r="F38" s="12">
        <v>0</v>
      </c>
      <c r="G38" s="12">
        <f t="shared" si="3"/>
        <v>-20</v>
      </c>
      <c r="I38" s="126">
        <f t="shared" si="1"/>
        <v>590</v>
      </c>
    </row>
    <row r="39" spans="2:11" ht="18" x14ac:dyDescent="0.35">
      <c r="B39" s="16">
        <v>45851</v>
      </c>
      <c r="C39" s="17" t="s">
        <v>54</v>
      </c>
      <c r="D39" s="17">
        <v>9</v>
      </c>
      <c r="E39" s="18" t="s">
        <v>8</v>
      </c>
      <c r="F39" s="19">
        <v>26</v>
      </c>
      <c r="G39" s="19">
        <f t="shared" si="3"/>
        <v>6</v>
      </c>
      <c r="I39" s="126">
        <f t="shared" si="1"/>
        <v>596</v>
      </c>
    </row>
    <row r="40" spans="2:11" ht="18" x14ac:dyDescent="0.35">
      <c r="B40" s="9">
        <v>45853</v>
      </c>
      <c r="C40" s="10" t="s">
        <v>55</v>
      </c>
      <c r="D40" s="10">
        <v>13</v>
      </c>
      <c r="E40" s="11" t="s">
        <v>7</v>
      </c>
      <c r="F40" s="12">
        <v>0</v>
      </c>
      <c r="G40" s="12">
        <f t="shared" si="3"/>
        <v>-20</v>
      </c>
      <c r="I40" s="126">
        <f t="shared" si="1"/>
        <v>576</v>
      </c>
    </row>
    <row r="41" spans="2:11" ht="18" x14ac:dyDescent="0.35">
      <c r="B41" s="9">
        <v>45855</v>
      </c>
      <c r="C41" s="10" t="s">
        <v>56</v>
      </c>
      <c r="D41" s="10">
        <v>9</v>
      </c>
      <c r="E41" s="11" t="s">
        <v>7</v>
      </c>
      <c r="F41" s="12">
        <v>0</v>
      </c>
      <c r="G41" s="12">
        <f t="shared" si="3"/>
        <v>-20</v>
      </c>
      <c r="I41" s="126">
        <f t="shared" si="1"/>
        <v>556</v>
      </c>
    </row>
    <row r="42" spans="2:11" ht="18" x14ac:dyDescent="0.35">
      <c r="B42" s="16">
        <v>45857</v>
      </c>
      <c r="C42" s="17" t="s">
        <v>57</v>
      </c>
      <c r="D42" s="17">
        <v>12</v>
      </c>
      <c r="E42" s="18" t="s">
        <v>8</v>
      </c>
      <c r="F42" s="19">
        <v>32</v>
      </c>
      <c r="G42" s="19">
        <f t="shared" si="3"/>
        <v>12</v>
      </c>
      <c r="I42" s="126">
        <f t="shared" si="1"/>
        <v>568</v>
      </c>
    </row>
    <row r="43" spans="2:11" ht="18" x14ac:dyDescent="0.35">
      <c r="B43" s="9">
        <v>45858</v>
      </c>
      <c r="C43" s="10" t="s">
        <v>58</v>
      </c>
      <c r="D43" s="10">
        <v>41</v>
      </c>
      <c r="E43" s="11" t="s">
        <v>7</v>
      </c>
      <c r="F43" s="12">
        <v>0</v>
      </c>
      <c r="G43" s="12">
        <f t="shared" si="3"/>
        <v>-20</v>
      </c>
      <c r="I43" s="126">
        <f t="shared" si="1"/>
        <v>548</v>
      </c>
    </row>
    <row r="44" spans="2:11" ht="18" x14ac:dyDescent="0.35">
      <c r="B44" s="9">
        <v>45859</v>
      </c>
      <c r="C44" s="10" t="s">
        <v>59</v>
      </c>
      <c r="D44" s="10">
        <v>19</v>
      </c>
      <c r="E44" s="11" t="s">
        <v>7</v>
      </c>
      <c r="F44" s="12">
        <v>0</v>
      </c>
      <c r="G44" s="12">
        <f t="shared" si="3"/>
        <v>-20</v>
      </c>
      <c r="I44" s="126">
        <f t="shared" si="1"/>
        <v>528</v>
      </c>
    </row>
    <row r="45" spans="2:11" ht="18" x14ac:dyDescent="0.35">
      <c r="B45" s="16">
        <v>45860</v>
      </c>
      <c r="C45" s="17" t="s">
        <v>60</v>
      </c>
      <c r="D45" s="17">
        <v>13</v>
      </c>
      <c r="E45" s="18" t="s">
        <v>8</v>
      </c>
      <c r="F45" s="19">
        <v>14</v>
      </c>
      <c r="G45" s="19">
        <f t="shared" si="3"/>
        <v>-6</v>
      </c>
      <c r="I45" s="126">
        <f t="shared" si="1"/>
        <v>522</v>
      </c>
    </row>
    <row r="46" spans="2:11" ht="18" x14ac:dyDescent="0.35">
      <c r="B46" s="9">
        <v>45862</v>
      </c>
      <c r="C46" s="10" t="s">
        <v>61</v>
      </c>
      <c r="D46" s="10">
        <v>13</v>
      </c>
      <c r="E46" s="11" t="s">
        <v>7</v>
      </c>
      <c r="F46" s="12">
        <v>0</v>
      </c>
      <c r="G46" s="12">
        <f t="shared" si="3"/>
        <v>-20</v>
      </c>
      <c r="I46" s="126">
        <f t="shared" si="1"/>
        <v>502</v>
      </c>
    </row>
    <row r="47" spans="2:11" ht="18" x14ac:dyDescent="0.35">
      <c r="B47" s="9">
        <v>45865</v>
      </c>
      <c r="C47" s="10" t="s">
        <v>62</v>
      </c>
      <c r="D47" s="10">
        <v>12</v>
      </c>
      <c r="E47" s="11" t="s">
        <v>7</v>
      </c>
      <c r="F47" s="12">
        <v>0</v>
      </c>
      <c r="G47" s="12">
        <f t="shared" si="3"/>
        <v>-20</v>
      </c>
      <c r="I47" s="126">
        <f t="shared" si="1"/>
        <v>482</v>
      </c>
    </row>
    <row r="48" spans="2:11" ht="18" x14ac:dyDescent="0.35">
      <c r="B48" s="9">
        <v>45867</v>
      </c>
      <c r="C48" s="10" t="s">
        <v>63</v>
      </c>
      <c r="D48" s="10">
        <v>15</v>
      </c>
      <c r="E48" s="11" t="s">
        <v>7</v>
      </c>
      <c r="F48" s="12">
        <v>0</v>
      </c>
      <c r="G48" s="12">
        <f t="shared" si="3"/>
        <v>-20</v>
      </c>
      <c r="I48" s="126">
        <f t="shared" si="1"/>
        <v>462</v>
      </c>
    </row>
    <row r="49" spans="2:11" ht="18" x14ac:dyDescent="0.35">
      <c r="B49" s="9">
        <v>45868</v>
      </c>
      <c r="C49" s="10" t="s">
        <v>64</v>
      </c>
      <c r="D49" s="10">
        <v>15</v>
      </c>
      <c r="E49" s="11" t="s">
        <v>7</v>
      </c>
      <c r="F49" s="12">
        <v>0</v>
      </c>
      <c r="G49" s="12">
        <f t="shared" si="3"/>
        <v>-20</v>
      </c>
      <c r="I49" s="126">
        <f t="shared" si="1"/>
        <v>442</v>
      </c>
      <c r="J49" s="82"/>
      <c r="K49" s="82"/>
    </row>
    <row r="50" spans="2:11" ht="18" x14ac:dyDescent="0.35">
      <c r="B50" s="9">
        <v>45870</v>
      </c>
      <c r="C50" s="10" t="s">
        <v>64</v>
      </c>
      <c r="D50" s="10">
        <v>17</v>
      </c>
      <c r="E50" s="11" t="s">
        <v>7</v>
      </c>
      <c r="F50" s="12">
        <v>0</v>
      </c>
      <c r="G50" s="12">
        <f>SUM(F50)-20</f>
        <v>-20</v>
      </c>
      <c r="I50" s="126">
        <f t="shared" si="1"/>
        <v>422</v>
      </c>
    </row>
    <row r="51" spans="2:11" ht="18" x14ac:dyDescent="0.35">
      <c r="B51" s="9">
        <v>45870</v>
      </c>
      <c r="C51" s="10" t="s">
        <v>66</v>
      </c>
      <c r="D51" s="10">
        <v>11</v>
      </c>
      <c r="E51" s="11" t="s">
        <v>7</v>
      </c>
      <c r="F51" s="12">
        <v>0</v>
      </c>
      <c r="G51" s="12">
        <f t="shared" ref="G51:G72" si="4">SUM(F51)-20</f>
        <v>-20</v>
      </c>
      <c r="I51" s="126">
        <f t="shared" si="1"/>
        <v>402</v>
      </c>
    </row>
    <row r="52" spans="2:11" ht="18" x14ac:dyDescent="0.35">
      <c r="B52" s="9">
        <v>45871</v>
      </c>
      <c r="C52" s="10" t="s">
        <v>64</v>
      </c>
      <c r="D52" s="10">
        <v>6.5</v>
      </c>
      <c r="E52" s="11" t="s">
        <v>7</v>
      </c>
      <c r="F52" s="12">
        <v>0</v>
      </c>
      <c r="G52" s="12">
        <f t="shared" si="4"/>
        <v>-20</v>
      </c>
      <c r="I52" s="126">
        <f t="shared" si="1"/>
        <v>382</v>
      </c>
    </row>
    <row r="53" spans="2:11" ht="18" x14ac:dyDescent="0.35">
      <c r="B53" s="9">
        <v>45871</v>
      </c>
      <c r="C53" s="10" t="s">
        <v>64</v>
      </c>
      <c r="D53" s="13">
        <v>12</v>
      </c>
      <c r="E53" s="11" t="s">
        <v>7</v>
      </c>
      <c r="F53" s="12">
        <v>0</v>
      </c>
      <c r="G53" s="12">
        <f t="shared" si="4"/>
        <v>-20</v>
      </c>
      <c r="I53" s="126">
        <f t="shared" si="1"/>
        <v>362</v>
      </c>
    </row>
    <row r="54" spans="2:11" ht="18" x14ac:dyDescent="0.35">
      <c r="B54" s="9">
        <v>45872</v>
      </c>
      <c r="C54" s="10" t="s">
        <v>67</v>
      </c>
      <c r="D54" s="10">
        <v>41</v>
      </c>
      <c r="E54" s="11" t="s">
        <v>7</v>
      </c>
      <c r="F54" s="12">
        <v>0</v>
      </c>
      <c r="G54" s="12">
        <f t="shared" si="4"/>
        <v>-20</v>
      </c>
      <c r="I54" s="126">
        <f t="shared" si="1"/>
        <v>342</v>
      </c>
    </row>
    <row r="55" spans="2:11" ht="18" x14ac:dyDescent="0.35">
      <c r="B55" s="9">
        <v>45874</v>
      </c>
      <c r="C55" s="10" t="s">
        <v>68</v>
      </c>
      <c r="D55" s="10">
        <v>13</v>
      </c>
      <c r="E55" s="11" t="s">
        <v>7</v>
      </c>
      <c r="F55" s="12">
        <v>0</v>
      </c>
      <c r="G55" s="12">
        <f t="shared" si="4"/>
        <v>-20</v>
      </c>
      <c r="I55" s="126">
        <f t="shared" si="1"/>
        <v>322</v>
      </c>
    </row>
    <row r="56" spans="2:11" ht="18" x14ac:dyDescent="0.35">
      <c r="B56" s="9">
        <v>45878</v>
      </c>
      <c r="C56" s="10" t="s">
        <v>69</v>
      </c>
      <c r="D56" s="10">
        <v>8.5</v>
      </c>
      <c r="E56" s="11" t="s">
        <v>7</v>
      </c>
      <c r="F56" s="12">
        <v>0</v>
      </c>
      <c r="G56" s="12">
        <f t="shared" si="4"/>
        <v>-20</v>
      </c>
      <c r="I56" s="126">
        <f t="shared" si="1"/>
        <v>302</v>
      </c>
    </row>
    <row r="57" spans="2:11" ht="18" x14ac:dyDescent="0.35">
      <c r="B57" s="16">
        <v>45880</v>
      </c>
      <c r="C57" s="17" t="s">
        <v>70</v>
      </c>
      <c r="D57" s="17">
        <v>11</v>
      </c>
      <c r="E57" s="18" t="s">
        <v>8</v>
      </c>
      <c r="F57" s="19">
        <v>30</v>
      </c>
      <c r="G57" s="19">
        <f t="shared" si="4"/>
        <v>10</v>
      </c>
      <c r="I57" s="126">
        <f t="shared" si="1"/>
        <v>312</v>
      </c>
    </row>
    <row r="58" spans="2:11" ht="18" x14ac:dyDescent="0.35">
      <c r="B58" s="5">
        <v>45881</v>
      </c>
      <c r="C58" s="6" t="s">
        <v>71</v>
      </c>
      <c r="D58" s="6">
        <v>4.5</v>
      </c>
      <c r="E58" s="7" t="s">
        <v>6</v>
      </c>
      <c r="F58" s="8">
        <v>62</v>
      </c>
      <c r="G58" s="8">
        <f t="shared" si="4"/>
        <v>42</v>
      </c>
      <c r="I58" s="126">
        <f t="shared" si="1"/>
        <v>354</v>
      </c>
    </row>
    <row r="59" spans="2:11" ht="18" x14ac:dyDescent="0.35">
      <c r="B59" s="9">
        <v>45882</v>
      </c>
      <c r="C59" s="10" t="s">
        <v>72</v>
      </c>
      <c r="D59" s="10">
        <v>7.5</v>
      </c>
      <c r="E59" s="11" t="s">
        <v>7</v>
      </c>
      <c r="F59" s="12">
        <v>0</v>
      </c>
      <c r="G59" s="12">
        <f t="shared" si="4"/>
        <v>-20</v>
      </c>
      <c r="I59" s="126">
        <f t="shared" si="1"/>
        <v>334</v>
      </c>
    </row>
    <row r="60" spans="2:11" ht="18" x14ac:dyDescent="0.35">
      <c r="B60" s="16">
        <v>45884</v>
      </c>
      <c r="C60" s="17" t="s">
        <v>73</v>
      </c>
      <c r="D60" s="17">
        <v>26</v>
      </c>
      <c r="E60" s="18" t="s">
        <v>8</v>
      </c>
      <c r="F60" s="19">
        <v>60</v>
      </c>
      <c r="G60" s="19">
        <f t="shared" si="4"/>
        <v>40</v>
      </c>
      <c r="I60" s="126">
        <f t="shared" si="1"/>
        <v>374</v>
      </c>
    </row>
    <row r="61" spans="2:11" ht="18" x14ac:dyDescent="0.35">
      <c r="B61" s="9">
        <v>45885</v>
      </c>
      <c r="C61" s="10" t="s">
        <v>74</v>
      </c>
      <c r="D61" s="10">
        <v>8</v>
      </c>
      <c r="E61" s="11" t="s">
        <v>7</v>
      </c>
      <c r="F61" s="12">
        <v>0</v>
      </c>
      <c r="G61" s="12">
        <f t="shared" si="4"/>
        <v>-20</v>
      </c>
      <c r="I61" s="126">
        <f t="shared" si="1"/>
        <v>354</v>
      </c>
    </row>
    <row r="62" spans="2:11" ht="18" x14ac:dyDescent="0.35">
      <c r="B62" s="9">
        <v>45886</v>
      </c>
      <c r="C62" s="10" t="s">
        <v>75</v>
      </c>
      <c r="D62" s="10">
        <v>51</v>
      </c>
      <c r="E62" s="11" t="s">
        <v>7</v>
      </c>
      <c r="F62" s="12">
        <v>0</v>
      </c>
      <c r="G62" s="12">
        <f t="shared" si="4"/>
        <v>-20</v>
      </c>
      <c r="I62" s="126">
        <f t="shared" si="1"/>
        <v>334</v>
      </c>
    </row>
    <row r="63" spans="2:11" ht="18" x14ac:dyDescent="0.35">
      <c r="B63" s="16">
        <v>45888</v>
      </c>
      <c r="C63" s="17" t="s">
        <v>76</v>
      </c>
      <c r="D63" s="17">
        <v>21</v>
      </c>
      <c r="E63" s="18" t="s">
        <v>8</v>
      </c>
      <c r="F63" s="19">
        <v>50</v>
      </c>
      <c r="G63" s="19">
        <f t="shared" si="4"/>
        <v>30</v>
      </c>
      <c r="I63" s="126">
        <f t="shared" si="1"/>
        <v>364</v>
      </c>
    </row>
    <row r="64" spans="2:11" ht="18" x14ac:dyDescent="0.35">
      <c r="B64" s="5">
        <v>45890</v>
      </c>
      <c r="C64" s="6" t="s">
        <v>35</v>
      </c>
      <c r="D64" s="6">
        <v>11</v>
      </c>
      <c r="E64" s="7" t="s">
        <v>6</v>
      </c>
      <c r="F64" s="8">
        <v>140</v>
      </c>
      <c r="G64" s="8">
        <f t="shared" si="4"/>
        <v>120</v>
      </c>
      <c r="I64" s="126">
        <f t="shared" si="1"/>
        <v>484</v>
      </c>
    </row>
    <row r="65" spans="2:11" ht="18" x14ac:dyDescent="0.35">
      <c r="B65" s="16">
        <v>45891</v>
      </c>
      <c r="C65" s="17" t="s">
        <v>77</v>
      </c>
      <c r="D65" s="17">
        <v>21</v>
      </c>
      <c r="E65" s="18" t="s">
        <v>8</v>
      </c>
      <c r="F65" s="19">
        <v>50</v>
      </c>
      <c r="G65" s="19">
        <f t="shared" si="4"/>
        <v>30</v>
      </c>
      <c r="I65" s="126">
        <f t="shared" si="1"/>
        <v>514</v>
      </c>
    </row>
    <row r="66" spans="2:11" ht="18" x14ac:dyDescent="0.35">
      <c r="B66" s="16">
        <v>45891</v>
      </c>
      <c r="C66" s="17" t="s">
        <v>78</v>
      </c>
      <c r="D66" s="17">
        <v>15</v>
      </c>
      <c r="E66" s="18" t="s">
        <v>8</v>
      </c>
      <c r="F66" s="19">
        <v>38</v>
      </c>
      <c r="G66" s="19">
        <f t="shared" si="4"/>
        <v>18</v>
      </c>
      <c r="I66" s="126">
        <f t="shared" si="1"/>
        <v>532</v>
      </c>
    </row>
    <row r="67" spans="2:11" ht="18" x14ac:dyDescent="0.35">
      <c r="B67" s="9">
        <v>45893</v>
      </c>
      <c r="C67" s="10" t="s">
        <v>77</v>
      </c>
      <c r="D67" s="10">
        <v>6</v>
      </c>
      <c r="E67" s="11" t="s">
        <v>7</v>
      </c>
      <c r="F67" s="12">
        <v>0</v>
      </c>
      <c r="G67" s="12">
        <f t="shared" si="4"/>
        <v>-20</v>
      </c>
      <c r="I67" s="126">
        <f t="shared" si="1"/>
        <v>512</v>
      </c>
    </row>
    <row r="68" spans="2:11" ht="18" x14ac:dyDescent="0.35">
      <c r="B68" s="9">
        <v>45894</v>
      </c>
      <c r="C68" s="10" t="s">
        <v>79</v>
      </c>
      <c r="D68" s="10">
        <v>12</v>
      </c>
      <c r="E68" s="11" t="s">
        <v>7</v>
      </c>
      <c r="F68" s="12">
        <v>0</v>
      </c>
      <c r="G68" s="12">
        <f t="shared" si="4"/>
        <v>-20</v>
      </c>
      <c r="I68" s="126">
        <f t="shared" si="1"/>
        <v>492</v>
      </c>
    </row>
    <row r="69" spans="2:11" ht="18" x14ac:dyDescent="0.35">
      <c r="B69" s="9">
        <v>45896</v>
      </c>
      <c r="C69" s="10" t="s">
        <v>80</v>
      </c>
      <c r="D69" s="10">
        <v>8.5</v>
      </c>
      <c r="E69" s="11" t="s">
        <v>7</v>
      </c>
      <c r="F69" s="12">
        <v>0</v>
      </c>
      <c r="G69" s="12">
        <f t="shared" si="4"/>
        <v>-20</v>
      </c>
      <c r="I69" s="126">
        <f t="shared" ref="I69:I132" si="5">SUM(I68,G69)</f>
        <v>472</v>
      </c>
    </row>
    <row r="70" spans="2:11" ht="18" x14ac:dyDescent="0.35">
      <c r="B70" s="16">
        <v>45896</v>
      </c>
      <c r="C70" s="17" t="s">
        <v>81</v>
      </c>
      <c r="D70" s="17" t="s">
        <v>82</v>
      </c>
      <c r="E70" s="18" t="s">
        <v>8</v>
      </c>
      <c r="F70" s="19">
        <v>35</v>
      </c>
      <c r="G70" s="19">
        <f t="shared" si="4"/>
        <v>15</v>
      </c>
      <c r="I70" s="126">
        <f t="shared" si="5"/>
        <v>487</v>
      </c>
    </row>
    <row r="71" spans="2:11" ht="18" x14ac:dyDescent="0.35">
      <c r="B71" s="9">
        <v>45897</v>
      </c>
      <c r="C71" s="10" t="s">
        <v>83</v>
      </c>
      <c r="D71" s="10">
        <v>9</v>
      </c>
      <c r="E71" s="11" t="s">
        <v>7</v>
      </c>
      <c r="F71" s="12">
        <v>0</v>
      </c>
      <c r="G71" s="12">
        <f t="shared" si="4"/>
        <v>-20</v>
      </c>
      <c r="I71" s="126">
        <f t="shared" si="5"/>
        <v>467</v>
      </c>
    </row>
    <row r="72" spans="2:11" ht="18" x14ac:dyDescent="0.35">
      <c r="B72" s="16">
        <v>45897</v>
      </c>
      <c r="C72" s="17" t="s">
        <v>84</v>
      </c>
      <c r="D72" s="17">
        <v>12</v>
      </c>
      <c r="E72" s="18" t="s">
        <v>8</v>
      </c>
      <c r="F72" s="19">
        <v>32</v>
      </c>
      <c r="G72" s="19">
        <f t="shared" si="4"/>
        <v>12</v>
      </c>
      <c r="I72" s="126">
        <f t="shared" si="5"/>
        <v>479</v>
      </c>
      <c r="J72" s="82"/>
      <c r="K72" s="82"/>
    </row>
    <row r="73" spans="2:11" ht="18" x14ac:dyDescent="0.35">
      <c r="B73" s="5">
        <v>45902</v>
      </c>
      <c r="C73" s="6" t="s">
        <v>85</v>
      </c>
      <c r="D73" s="6" t="s">
        <v>86</v>
      </c>
      <c r="E73" s="7" t="s">
        <v>6</v>
      </c>
      <c r="F73" s="8">
        <v>87</v>
      </c>
      <c r="G73" s="8">
        <f>SUM(F73)-20</f>
        <v>67</v>
      </c>
      <c r="I73" s="126">
        <f t="shared" si="5"/>
        <v>546</v>
      </c>
    </row>
    <row r="74" spans="2:11" ht="18" x14ac:dyDescent="0.35">
      <c r="B74" s="9">
        <v>45904</v>
      </c>
      <c r="C74" s="10" t="s">
        <v>87</v>
      </c>
      <c r="D74" s="10">
        <v>13</v>
      </c>
      <c r="E74" s="11" t="s">
        <v>7</v>
      </c>
      <c r="F74" s="12">
        <v>0</v>
      </c>
      <c r="G74" s="12">
        <f t="shared" ref="G74:G102" si="6">SUM(F74)-20</f>
        <v>-20</v>
      </c>
      <c r="I74" s="126">
        <f t="shared" si="5"/>
        <v>526</v>
      </c>
    </row>
    <row r="75" spans="2:11" ht="18" x14ac:dyDescent="0.35">
      <c r="B75" s="16">
        <v>45905</v>
      </c>
      <c r="C75" s="17" t="s">
        <v>88</v>
      </c>
      <c r="D75" s="17">
        <v>10</v>
      </c>
      <c r="E75" s="18" t="s">
        <v>8</v>
      </c>
      <c r="F75" s="19">
        <v>28</v>
      </c>
      <c r="G75" s="19">
        <f t="shared" si="6"/>
        <v>8</v>
      </c>
      <c r="I75" s="126">
        <f t="shared" si="5"/>
        <v>534</v>
      </c>
    </row>
    <row r="76" spans="2:11" ht="18" x14ac:dyDescent="0.35">
      <c r="B76" s="16">
        <v>45906</v>
      </c>
      <c r="C76" s="17" t="s">
        <v>89</v>
      </c>
      <c r="D76" s="27">
        <v>11</v>
      </c>
      <c r="E76" s="18" t="s">
        <v>8</v>
      </c>
      <c r="F76" s="19">
        <v>31</v>
      </c>
      <c r="G76" s="19">
        <f t="shared" si="6"/>
        <v>11</v>
      </c>
      <c r="I76" s="126">
        <f t="shared" si="5"/>
        <v>545</v>
      </c>
    </row>
    <row r="77" spans="2:11" ht="18" x14ac:dyDescent="0.35">
      <c r="B77" s="16">
        <v>45907</v>
      </c>
      <c r="C77" s="17" t="s">
        <v>90</v>
      </c>
      <c r="D77" s="17">
        <v>11</v>
      </c>
      <c r="E77" s="18" t="s">
        <v>8</v>
      </c>
      <c r="F77" s="19">
        <v>30</v>
      </c>
      <c r="G77" s="19">
        <f t="shared" si="6"/>
        <v>10</v>
      </c>
      <c r="I77" s="126">
        <f t="shared" si="5"/>
        <v>555</v>
      </c>
    </row>
    <row r="78" spans="2:11" ht="18" x14ac:dyDescent="0.35">
      <c r="B78" s="9">
        <v>45907</v>
      </c>
      <c r="C78" s="10" t="s">
        <v>91</v>
      </c>
      <c r="D78" s="10">
        <v>7.5</v>
      </c>
      <c r="E78" s="11" t="s">
        <v>7</v>
      </c>
      <c r="F78" s="12">
        <v>0</v>
      </c>
      <c r="G78" s="12">
        <f t="shared" si="6"/>
        <v>-20</v>
      </c>
      <c r="I78" s="126">
        <f t="shared" si="5"/>
        <v>535</v>
      </c>
    </row>
    <row r="79" spans="2:11" ht="18" x14ac:dyDescent="0.35">
      <c r="B79" s="9">
        <v>45908</v>
      </c>
      <c r="C79" s="10" t="s">
        <v>20</v>
      </c>
      <c r="D79" s="10">
        <v>6.5</v>
      </c>
      <c r="E79" s="11" t="s">
        <v>7</v>
      </c>
      <c r="F79" s="12">
        <v>0</v>
      </c>
      <c r="G79" s="12">
        <f t="shared" si="6"/>
        <v>-20</v>
      </c>
      <c r="I79" s="126">
        <f t="shared" si="5"/>
        <v>515</v>
      </c>
    </row>
    <row r="80" spans="2:11" ht="18" x14ac:dyDescent="0.35">
      <c r="B80" s="9">
        <v>45909</v>
      </c>
      <c r="C80" s="10" t="s">
        <v>92</v>
      </c>
      <c r="D80" s="10">
        <v>7</v>
      </c>
      <c r="E80" s="11" t="s">
        <v>7</v>
      </c>
      <c r="F80" s="12">
        <v>0</v>
      </c>
      <c r="G80" s="12">
        <f t="shared" si="6"/>
        <v>-20</v>
      </c>
      <c r="I80" s="126">
        <f t="shared" si="5"/>
        <v>495</v>
      </c>
    </row>
    <row r="81" spans="2:9" ht="18" x14ac:dyDescent="0.35">
      <c r="B81" s="9">
        <v>45909</v>
      </c>
      <c r="C81" s="10" t="s">
        <v>93</v>
      </c>
      <c r="D81" s="10">
        <v>10</v>
      </c>
      <c r="E81" s="11" t="s">
        <v>7</v>
      </c>
      <c r="F81" s="12">
        <v>0</v>
      </c>
      <c r="G81" s="12">
        <f t="shared" si="6"/>
        <v>-20</v>
      </c>
      <c r="I81" s="126">
        <f t="shared" si="5"/>
        <v>475</v>
      </c>
    </row>
    <row r="82" spans="2:9" ht="18" x14ac:dyDescent="0.35">
      <c r="B82" s="9">
        <v>45910</v>
      </c>
      <c r="C82" s="10" t="s">
        <v>94</v>
      </c>
      <c r="D82" s="10">
        <v>15</v>
      </c>
      <c r="E82" s="11" t="s">
        <v>7</v>
      </c>
      <c r="F82" s="12">
        <v>0</v>
      </c>
      <c r="G82" s="12">
        <f t="shared" si="6"/>
        <v>-20</v>
      </c>
      <c r="I82" s="126">
        <f t="shared" si="5"/>
        <v>455</v>
      </c>
    </row>
    <row r="83" spans="2:9" ht="18" x14ac:dyDescent="0.35">
      <c r="B83" s="9">
        <v>45911</v>
      </c>
      <c r="C83" s="10" t="s">
        <v>95</v>
      </c>
      <c r="D83" s="10">
        <v>41</v>
      </c>
      <c r="E83" s="11" t="s">
        <v>7</v>
      </c>
      <c r="F83" s="12">
        <v>0</v>
      </c>
      <c r="G83" s="12">
        <f t="shared" si="6"/>
        <v>-20</v>
      </c>
      <c r="I83" s="126">
        <f t="shared" si="5"/>
        <v>435</v>
      </c>
    </row>
    <row r="84" spans="2:9" ht="18" x14ac:dyDescent="0.35">
      <c r="B84" s="16">
        <v>45911</v>
      </c>
      <c r="C84" s="17" t="s">
        <v>96</v>
      </c>
      <c r="D84" s="17" t="s">
        <v>97</v>
      </c>
      <c r="E84" s="18" t="s">
        <v>8</v>
      </c>
      <c r="F84" s="19">
        <v>28</v>
      </c>
      <c r="G84" s="19">
        <f t="shared" si="6"/>
        <v>8</v>
      </c>
      <c r="I84" s="126">
        <f t="shared" si="5"/>
        <v>443</v>
      </c>
    </row>
    <row r="85" spans="2:9" ht="18" x14ac:dyDescent="0.35">
      <c r="B85" s="16">
        <v>45912</v>
      </c>
      <c r="C85" s="17" t="s">
        <v>98</v>
      </c>
      <c r="D85" s="17">
        <v>9</v>
      </c>
      <c r="E85" s="18" t="s">
        <v>8</v>
      </c>
      <c r="F85" s="19">
        <v>26</v>
      </c>
      <c r="G85" s="19">
        <f t="shared" si="6"/>
        <v>6</v>
      </c>
      <c r="I85" s="126">
        <f t="shared" si="5"/>
        <v>449</v>
      </c>
    </row>
    <row r="86" spans="2:9" ht="18" x14ac:dyDescent="0.35">
      <c r="B86" s="9">
        <v>45913</v>
      </c>
      <c r="C86" s="10" t="s">
        <v>98</v>
      </c>
      <c r="D86" s="10">
        <v>11</v>
      </c>
      <c r="E86" s="11" t="s">
        <v>7</v>
      </c>
      <c r="F86" s="12">
        <v>0</v>
      </c>
      <c r="G86" s="12">
        <f t="shared" si="6"/>
        <v>-20</v>
      </c>
      <c r="I86" s="126">
        <f t="shared" si="5"/>
        <v>429</v>
      </c>
    </row>
    <row r="87" spans="2:9" ht="18" x14ac:dyDescent="0.35">
      <c r="B87" s="9">
        <v>45915</v>
      </c>
      <c r="C87" s="10" t="s">
        <v>99</v>
      </c>
      <c r="D87" s="10">
        <v>23</v>
      </c>
      <c r="E87" s="11" t="s">
        <v>7</v>
      </c>
      <c r="F87" s="12">
        <v>0</v>
      </c>
      <c r="G87" s="12">
        <f t="shared" si="6"/>
        <v>-20</v>
      </c>
      <c r="I87" s="126">
        <f t="shared" si="5"/>
        <v>409</v>
      </c>
    </row>
    <row r="88" spans="2:9" ht="18" x14ac:dyDescent="0.35">
      <c r="B88" s="16">
        <v>45918</v>
      </c>
      <c r="C88" s="17" t="s">
        <v>100</v>
      </c>
      <c r="D88" s="17">
        <v>8</v>
      </c>
      <c r="E88" s="18" t="s">
        <v>8</v>
      </c>
      <c r="F88" s="19">
        <v>24</v>
      </c>
      <c r="G88" s="19">
        <f t="shared" si="6"/>
        <v>4</v>
      </c>
      <c r="I88" s="126">
        <f t="shared" si="5"/>
        <v>413</v>
      </c>
    </row>
    <row r="89" spans="2:9" ht="18" x14ac:dyDescent="0.35">
      <c r="B89" s="9">
        <v>45920</v>
      </c>
      <c r="C89" s="10" t="s">
        <v>101</v>
      </c>
      <c r="D89" s="10">
        <v>34</v>
      </c>
      <c r="E89" s="11" t="s">
        <v>7</v>
      </c>
      <c r="F89" s="12">
        <v>0</v>
      </c>
      <c r="G89" s="12">
        <f t="shared" si="6"/>
        <v>-20</v>
      </c>
      <c r="I89" s="126">
        <f t="shared" si="5"/>
        <v>393</v>
      </c>
    </row>
    <row r="90" spans="2:9" ht="18" x14ac:dyDescent="0.35">
      <c r="B90" s="9">
        <v>45921</v>
      </c>
      <c r="C90" s="10" t="s">
        <v>102</v>
      </c>
      <c r="D90" s="10">
        <v>15</v>
      </c>
      <c r="E90" s="11" t="s">
        <v>7</v>
      </c>
      <c r="F90" s="12">
        <v>0</v>
      </c>
      <c r="G90" s="12">
        <f t="shared" si="6"/>
        <v>-20</v>
      </c>
      <c r="I90" s="126">
        <f t="shared" si="5"/>
        <v>373</v>
      </c>
    </row>
    <row r="91" spans="2:9" ht="18" x14ac:dyDescent="0.35">
      <c r="B91" s="9">
        <v>45922</v>
      </c>
      <c r="C91" s="10" t="s">
        <v>103</v>
      </c>
      <c r="D91" s="10">
        <v>10</v>
      </c>
      <c r="E91" s="11" t="s">
        <v>7</v>
      </c>
      <c r="F91" s="12">
        <v>0</v>
      </c>
      <c r="G91" s="12">
        <f t="shared" si="6"/>
        <v>-20</v>
      </c>
      <c r="I91" s="126">
        <f t="shared" si="5"/>
        <v>353</v>
      </c>
    </row>
    <row r="92" spans="2:9" ht="18" x14ac:dyDescent="0.35">
      <c r="B92" s="16">
        <v>45922</v>
      </c>
      <c r="C92" s="17" t="s">
        <v>104</v>
      </c>
      <c r="D92" s="17">
        <v>7</v>
      </c>
      <c r="E92" s="18" t="s">
        <v>8</v>
      </c>
      <c r="F92" s="19">
        <v>22</v>
      </c>
      <c r="G92" s="19">
        <f t="shared" si="6"/>
        <v>2</v>
      </c>
      <c r="I92" s="126">
        <f t="shared" si="5"/>
        <v>355</v>
      </c>
    </row>
    <row r="93" spans="2:9" ht="18" x14ac:dyDescent="0.35">
      <c r="B93" s="9">
        <v>45923</v>
      </c>
      <c r="C93" s="10" t="s">
        <v>105</v>
      </c>
      <c r="D93" s="10">
        <v>11</v>
      </c>
      <c r="E93" s="11" t="s">
        <v>7</v>
      </c>
      <c r="F93" s="12">
        <v>0</v>
      </c>
      <c r="G93" s="12">
        <f t="shared" si="6"/>
        <v>-20</v>
      </c>
      <c r="I93" s="126">
        <f t="shared" si="5"/>
        <v>335</v>
      </c>
    </row>
    <row r="94" spans="2:9" ht="18" x14ac:dyDescent="0.35">
      <c r="B94" s="5">
        <v>45923</v>
      </c>
      <c r="C94" s="6" t="s">
        <v>106</v>
      </c>
      <c r="D94" s="6" t="s">
        <v>97</v>
      </c>
      <c r="E94" s="7" t="s">
        <v>6</v>
      </c>
      <c r="F94" s="8">
        <v>128</v>
      </c>
      <c r="G94" s="8">
        <f t="shared" si="6"/>
        <v>108</v>
      </c>
      <c r="I94" s="126">
        <f t="shared" si="5"/>
        <v>443</v>
      </c>
    </row>
    <row r="95" spans="2:9" ht="18" x14ac:dyDescent="0.35">
      <c r="B95" s="5">
        <v>45924</v>
      </c>
      <c r="C95" s="6" t="s">
        <v>107</v>
      </c>
      <c r="D95" s="6">
        <v>17</v>
      </c>
      <c r="E95" s="7" t="s">
        <v>6</v>
      </c>
      <c r="F95" s="8">
        <v>212</v>
      </c>
      <c r="G95" s="8">
        <f t="shared" si="6"/>
        <v>192</v>
      </c>
      <c r="I95" s="126">
        <f t="shared" si="5"/>
        <v>635</v>
      </c>
    </row>
    <row r="96" spans="2:9" ht="18" x14ac:dyDescent="0.35">
      <c r="B96" s="9">
        <v>45924</v>
      </c>
      <c r="C96" s="10" t="s">
        <v>108</v>
      </c>
      <c r="D96" s="10">
        <v>7.5</v>
      </c>
      <c r="E96" s="11" t="s">
        <v>7</v>
      </c>
      <c r="F96" s="12">
        <v>0</v>
      </c>
      <c r="G96" s="12">
        <f t="shared" si="6"/>
        <v>-20</v>
      </c>
      <c r="I96" s="126">
        <f t="shared" si="5"/>
        <v>615</v>
      </c>
    </row>
    <row r="97" spans="2:11" ht="18" x14ac:dyDescent="0.35">
      <c r="B97" s="9">
        <v>45925</v>
      </c>
      <c r="C97" s="10" t="s">
        <v>109</v>
      </c>
      <c r="D97" s="10">
        <v>9.5</v>
      </c>
      <c r="E97" s="11" t="s">
        <v>7</v>
      </c>
      <c r="F97" s="12">
        <v>0</v>
      </c>
      <c r="G97" s="12">
        <f t="shared" si="6"/>
        <v>-20</v>
      </c>
      <c r="I97" s="126">
        <f t="shared" si="5"/>
        <v>595</v>
      </c>
    </row>
    <row r="98" spans="2:11" ht="18" x14ac:dyDescent="0.35">
      <c r="B98" s="16">
        <v>45926</v>
      </c>
      <c r="C98" s="17" t="s">
        <v>110</v>
      </c>
      <c r="D98" s="17" t="s">
        <v>111</v>
      </c>
      <c r="E98" s="18" t="s">
        <v>8</v>
      </c>
      <c r="F98" s="19">
        <v>21</v>
      </c>
      <c r="G98" s="19">
        <f t="shared" si="6"/>
        <v>1</v>
      </c>
      <c r="I98" s="126">
        <f t="shared" si="5"/>
        <v>596</v>
      </c>
    </row>
    <row r="99" spans="2:11" ht="18" x14ac:dyDescent="0.35">
      <c r="B99" s="5">
        <v>45927</v>
      </c>
      <c r="C99" s="6" t="s">
        <v>112</v>
      </c>
      <c r="D99" s="6" t="s">
        <v>113</v>
      </c>
      <c r="E99" s="7" t="s">
        <v>6</v>
      </c>
      <c r="F99" s="8">
        <v>62</v>
      </c>
      <c r="G99" s="8">
        <f t="shared" si="6"/>
        <v>42</v>
      </c>
      <c r="I99" s="126">
        <f t="shared" si="5"/>
        <v>638</v>
      </c>
    </row>
    <row r="100" spans="2:11" ht="18" x14ac:dyDescent="0.35">
      <c r="B100" s="9">
        <v>45928</v>
      </c>
      <c r="C100" s="10" t="s">
        <v>114</v>
      </c>
      <c r="D100" s="10">
        <v>101</v>
      </c>
      <c r="E100" s="11" t="s">
        <v>7</v>
      </c>
      <c r="F100" s="12">
        <v>0</v>
      </c>
      <c r="G100" s="12">
        <f t="shared" si="6"/>
        <v>-20</v>
      </c>
      <c r="I100" s="126">
        <f t="shared" si="5"/>
        <v>618</v>
      </c>
    </row>
    <row r="101" spans="2:11" ht="18" x14ac:dyDescent="0.35">
      <c r="B101" s="9">
        <v>45928</v>
      </c>
      <c r="C101" s="10" t="s">
        <v>114</v>
      </c>
      <c r="D101" s="10">
        <v>26</v>
      </c>
      <c r="E101" s="11" t="s">
        <v>7</v>
      </c>
      <c r="F101" s="12">
        <v>0</v>
      </c>
      <c r="G101" s="12">
        <f t="shared" si="6"/>
        <v>-20</v>
      </c>
      <c r="I101" s="126">
        <f t="shared" si="5"/>
        <v>598</v>
      </c>
    </row>
    <row r="102" spans="2:11" ht="18" x14ac:dyDescent="0.35">
      <c r="B102" s="9">
        <v>45929</v>
      </c>
      <c r="C102" s="10" t="s">
        <v>115</v>
      </c>
      <c r="D102" s="10">
        <v>17</v>
      </c>
      <c r="E102" s="11" t="s">
        <v>7</v>
      </c>
      <c r="F102" s="12">
        <v>0</v>
      </c>
      <c r="G102" s="12">
        <f t="shared" si="6"/>
        <v>-20</v>
      </c>
      <c r="I102" s="126">
        <f t="shared" si="5"/>
        <v>578</v>
      </c>
      <c r="J102" s="82"/>
      <c r="K102" s="82"/>
    </row>
    <row r="103" spans="2:11" ht="18" x14ac:dyDescent="0.35">
      <c r="B103" s="9">
        <v>45932</v>
      </c>
      <c r="C103" s="10" t="s">
        <v>117</v>
      </c>
      <c r="D103" s="10">
        <v>15</v>
      </c>
      <c r="E103" s="11" t="s">
        <v>7</v>
      </c>
      <c r="F103" s="12">
        <v>0</v>
      </c>
      <c r="G103" s="12">
        <f>SUM(F103)-20</f>
        <v>-20</v>
      </c>
      <c r="I103" s="126">
        <f t="shared" si="5"/>
        <v>558</v>
      </c>
    </row>
    <row r="104" spans="2:11" ht="18" x14ac:dyDescent="0.35">
      <c r="B104" s="5">
        <v>45934</v>
      </c>
      <c r="C104" s="6" t="s">
        <v>118</v>
      </c>
      <c r="D104" s="6">
        <v>8.5</v>
      </c>
      <c r="E104" s="7" t="s">
        <v>6</v>
      </c>
      <c r="F104" s="8">
        <v>110</v>
      </c>
      <c r="G104" s="8">
        <f t="shared" ref="G104:G108" si="7">SUM(F104)-20</f>
        <v>90</v>
      </c>
      <c r="I104" s="126">
        <f t="shared" si="5"/>
        <v>648</v>
      </c>
    </row>
    <row r="105" spans="2:11" ht="18" x14ac:dyDescent="0.35">
      <c r="B105" s="9">
        <v>45935</v>
      </c>
      <c r="C105" s="10" t="s">
        <v>119</v>
      </c>
      <c r="D105" s="10">
        <v>8.5</v>
      </c>
      <c r="E105" s="11" t="s">
        <v>7</v>
      </c>
      <c r="F105" s="12">
        <v>0</v>
      </c>
      <c r="G105" s="12">
        <f t="shared" si="7"/>
        <v>-20</v>
      </c>
      <c r="I105" s="126">
        <f t="shared" si="5"/>
        <v>628</v>
      </c>
    </row>
    <row r="106" spans="2:11" ht="18" x14ac:dyDescent="0.35">
      <c r="B106" s="9">
        <v>45935</v>
      </c>
      <c r="C106" s="10" t="s">
        <v>120</v>
      </c>
      <c r="D106" s="13">
        <v>13</v>
      </c>
      <c r="E106" s="11" t="s">
        <v>7</v>
      </c>
      <c r="F106" s="12">
        <v>0</v>
      </c>
      <c r="G106" s="12">
        <f t="shared" si="7"/>
        <v>-20</v>
      </c>
      <c r="I106" s="126">
        <f t="shared" si="5"/>
        <v>608</v>
      </c>
    </row>
    <row r="107" spans="2:11" ht="18" x14ac:dyDescent="0.35">
      <c r="B107" s="16">
        <v>45937</v>
      </c>
      <c r="C107" s="17" t="s">
        <v>121</v>
      </c>
      <c r="D107" s="17" t="s">
        <v>122</v>
      </c>
      <c r="E107" s="18" t="s">
        <v>8</v>
      </c>
      <c r="F107" s="19">
        <v>20</v>
      </c>
      <c r="G107" s="19">
        <f t="shared" si="7"/>
        <v>0</v>
      </c>
      <c r="I107" s="126">
        <f t="shared" si="5"/>
        <v>608</v>
      </c>
    </row>
    <row r="108" spans="2:11" ht="18" x14ac:dyDescent="0.35">
      <c r="B108" s="16">
        <v>45941</v>
      </c>
      <c r="C108" s="17" t="s">
        <v>123</v>
      </c>
      <c r="D108" s="17">
        <v>7</v>
      </c>
      <c r="E108" s="18" t="s">
        <v>8</v>
      </c>
      <c r="F108" s="19">
        <v>22</v>
      </c>
      <c r="G108" s="19">
        <f t="shared" si="7"/>
        <v>2</v>
      </c>
      <c r="I108" s="126">
        <f t="shared" si="5"/>
        <v>610</v>
      </c>
    </row>
    <row r="109" spans="2:11" ht="18" x14ac:dyDescent="0.35">
      <c r="B109" s="5">
        <v>45942</v>
      </c>
      <c r="C109" s="6" t="s">
        <v>124</v>
      </c>
      <c r="D109" s="6">
        <v>8</v>
      </c>
      <c r="E109" s="7" t="s">
        <v>6</v>
      </c>
      <c r="F109" s="8">
        <v>104</v>
      </c>
      <c r="G109" s="8">
        <f t="shared" ref="G109:G115" si="8">SUM(F109)-20</f>
        <v>84</v>
      </c>
      <c r="I109" s="126">
        <f t="shared" si="5"/>
        <v>694</v>
      </c>
    </row>
    <row r="110" spans="2:11" ht="18" x14ac:dyDescent="0.35">
      <c r="B110" s="9">
        <v>45943</v>
      </c>
      <c r="C110" s="10" t="s">
        <v>64</v>
      </c>
      <c r="D110" s="10">
        <v>10</v>
      </c>
      <c r="E110" s="11" t="s">
        <v>7</v>
      </c>
      <c r="F110" s="12">
        <v>0</v>
      </c>
      <c r="G110" s="12">
        <f t="shared" si="8"/>
        <v>-20</v>
      </c>
      <c r="I110" s="126">
        <f t="shared" si="5"/>
        <v>674</v>
      </c>
    </row>
    <row r="111" spans="2:11" ht="18" x14ac:dyDescent="0.35">
      <c r="B111" s="29">
        <v>45944</v>
      </c>
      <c r="C111" s="10" t="s">
        <v>125</v>
      </c>
      <c r="D111" s="10">
        <v>12</v>
      </c>
      <c r="E111" s="11" t="s">
        <v>7</v>
      </c>
      <c r="F111" s="12">
        <v>0</v>
      </c>
      <c r="G111" s="12">
        <f t="shared" si="8"/>
        <v>-20</v>
      </c>
      <c r="I111" s="126">
        <f t="shared" si="5"/>
        <v>654</v>
      </c>
    </row>
    <row r="112" spans="2:11" ht="18" x14ac:dyDescent="0.35">
      <c r="B112" s="9">
        <v>45948</v>
      </c>
      <c r="C112" s="10" t="s">
        <v>126</v>
      </c>
      <c r="D112" s="10">
        <v>9.5</v>
      </c>
      <c r="E112" s="11" t="s">
        <v>7</v>
      </c>
      <c r="F112" s="28">
        <v>0</v>
      </c>
      <c r="G112" s="12">
        <f>SUM(F111)-20</f>
        <v>-20</v>
      </c>
      <c r="I112" s="126">
        <f t="shared" si="5"/>
        <v>634</v>
      </c>
    </row>
    <row r="113" spans="2:11" ht="18" x14ac:dyDescent="0.35">
      <c r="B113" s="16">
        <v>45949</v>
      </c>
      <c r="C113" s="17" t="s">
        <v>127</v>
      </c>
      <c r="D113" s="17">
        <v>17</v>
      </c>
      <c r="E113" s="18" t="s">
        <v>8</v>
      </c>
      <c r="F113" s="19">
        <v>42</v>
      </c>
      <c r="G113" s="19">
        <f t="shared" si="8"/>
        <v>22</v>
      </c>
      <c r="I113" s="126">
        <f t="shared" si="5"/>
        <v>656</v>
      </c>
    </row>
    <row r="114" spans="2:11" ht="18" x14ac:dyDescent="0.35">
      <c r="B114" s="9">
        <v>45949</v>
      </c>
      <c r="C114" s="10" t="s">
        <v>128</v>
      </c>
      <c r="D114" s="10">
        <v>11</v>
      </c>
      <c r="E114" s="11" t="s">
        <v>7</v>
      </c>
      <c r="F114" s="12">
        <v>0</v>
      </c>
      <c r="G114" s="12">
        <f t="shared" si="8"/>
        <v>-20</v>
      </c>
      <c r="I114" s="126">
        <f t="shared" si="5"/>
        <v>636</v>
      </c>
    </row>
    <row r="115" spans="2:11" ht="18" x14ac:dyDescent="0.35">
      <c r="B115" s="9">
        <v>45956</v>
      </c>
      <c r="C115" s="10" t="s">
        <v>129</v>
      </c>
      <c r="D115" s="10">
        <v>7</v>
      </c>
      <c r="E115" s="11" t="s">
        <v>7</v>
      </c>
      <c r="F115" s="12">
        <v>0</v>
      </c>
      <c r="G115" s="12">
        <f t="shared" si="8"/>
        <v>-20</v>
      </c>
      <c r="I115" s="126">
        <f t="shared" si="5"/>
        <v>616</v>
      </c>
      <c r="J115" s="82"/>
      <c r="K115" s="82"/>
    </row>
    <row r="116" spans="2:11" ht="18" x14ac:dyDescent="0.35">
      <c r="B116" s="9">
        <v>45965</v>
      </c>
      <c r="C116" s="10" t="s">
        <v>131</v>
      </c>
      <c r="D116" s="10">
        <v>15</v>
      </c>
      <c r="E116" s="11" t="s">
        <v>7</v>
      </c>
      <c r="F116" s="12">
        <v>0</v>
      </c>
      <c r="G116" s="12">
        <f>SUM(F116)-20</f>
        <v>-20</v>
      </c>
      <c r="I116" s="126">
        <f t="shared" si="5"/>
        <v>596</v>
      </c>
    </row>
    <row r="117" spans="2:11" ht="18" x14ac:dyDescent="0.35">
      <c r="B117" s="16">
        <v>45966</v>
      </c>
      <c r="C117" s="17" t="s">
        <v>132</v>
      </c>
      <c r="D117" s="17">
        <v>7</v>
      </c>
      <c r="E117" s="18" t="s">
        <v>8</v>
      </c>
      <c r="F117" s="19">
        <v>22</v>
      </c>
      <c r="G117" s="19">
        <f t="shared" ref="G117:G139" si="9">SUM(F117)-20</f>
        <v>2</v>
      </c>
      <c r="I117" s="126">
        <f t="shared" si="5"/>
        <v>598</v>
      </c>
    </row>
    <row r="118" spans="2:11" ht="18" x14ac:dyDescent="0.35">
      <c r="B118" s="9">
        <v>45966</v>
      </c>
      <c r="C118" s="10" t="s">
        <v>133</v>
      </c>
      <c r="D118" s="10">
        <v>21</v>
      </c>
      <c r="E118" s="11" t="s">
        <v>7</v>
      </c>
      <c r="F118" s="12">
        <v>0</v>
      </c>
      <c r="G118" s="12">
        <f t="shared" si="9"/>
        <v>-20</v>
      </c>
      <c r="I118" s="126">
        <f t="shared" si="5"/>
        <v>578</v>
      </c>
    </row>
    <row r="119" spans="2:11" ht="18" x14ac:dyDescent="0.35">
      <c r="B119" s="9">
        <v>45967</v>
      </c>
      <c r="C119" s="10" t="s">
        <v>134</v>
      </c>
      <c r="D119" s="13">
        <v>8</v>
      </c>
      <c r="E119" s="11" t="s">
        <v>8</v>
      </c>
      <c r="F119" s="12">
        <v>30</v>
      </c>
      <c r="G119" s="12">
        <f t="shared" si="9"/>
        <v>10</v>
      </c>
      <c r="I119" s="126">
        <f t="shared" si="5"/>
        <v>588</v>
      </c>
    </row>
    <row r="120" spans="2:11" ht="18" x14ac:dyDescent="0.35">
      <c r="B120" s="16">
        <v>45968</v>
      </c>
      <c r="C120" s="17" t="s">
        <v>135</v>
      </c>
      <c r="D120" s="17">
        <v>7</v>
      </c>
      <c r="E120" s="18" t="s">
        <v>8</v>
      </c>
      <c r="F120" s="19">
        <v>25</v>
      </c>
      <c r="G120" s="19">
        <f t="shared" si="9"/>
        <v>5</v>
      </c>
      <c r="I120" s="126">
        <f t="shared" si="5"/>
        <v>593</v>
      </c>
    </row>
    <row r="121" spans="2:11" ht="18" x14ac:dyDescent="0.35">
      <c r="B121" s="16">
        <v>45970</v>
      </c>
      <c r="C121" s="17" t="s">
        <v>136</v>
      </c>
      <c r="D121" s="17">
        <v>8</v>
      </c>
      <c r="E121" s="18" t="s">
        <v>8</v>
      </c>
      <c r="F121" s="19">
        <v>24</v>
      </c>
      <c r="G121" s="19">
        <f t="shared" si="9"/>
        <v>4</v>
      </c>
      <c r="I121" s="126">
        <f t="shared" si="5"/>
        <v>597</v>
      </c>
    </row>
    <row r="122" spans="2:11" ht="18" x14ac:dyDescent="0.35">
      <c r="B122" s="5">
        <v>45970</v>
      </c>
      <c r="C122" s="6" t="s">
        <v>136</v>
      </c>
      <c r="D122" s="6">
        <v>6</v>
      </c>
      <c r="E122" s="7" t="s">
        <v>6</v>
      </c>
      <c r="F122" s="8">
        <v>80</v>
      </c>
      <c r="G122" s="8">
        <f t="shared" si="9"/>
        <v>60</v>
      </c>
      <c r="I122" s="126">
        <f t="shared" si="5"/>
        <v>657</v>
      </c>
    </row>
    <row r="123" spans="2:11" ht="18" x14ac:dyDescent="0.35">
      <c r="B123" s="16">
        <v>45970</v>
      </c>
      <c r="C123" s="17" t="s">
        <v>137</v>
      </c>
      <c r="D123" s="17">
        <v>6.5</v>
      </c>
      <c r="E123" s="18" t="s">
        <v>8</v>
      </c>
      <c r="F123" s="19">
        <v>21</v>
      </c>
      <c r="G123" s="19">
        <f t="shared" si="9"/>
        <v>1</v>
      </c>
      <c r="I123" s="126">
        <f t="shared" si="5"/>
        <v>658</v>
      </c>
    </row>
    <row r="124" spans="2:11" ht="18" x14ac:dyDescent="0.35">
      <c r="B124" s="16">
        <v>45974</v>
      </c>
      <c r="C124" s="17" t="s">
        <v>138</v>
      </c>
      <c r="D124" s="17">
        <v>5</v>
      </c>
      <c r="E124" s="18" t="s">
        <v>8</v>
      </c>
      <c r="F124" s="19">
        <v>18</v>
      </c>
      <c r="G124" s="19">
        <f t="shared" si="9"/>
        <v>-2</v>
      </c>
      <c r="I124" s="126">
        <f t="shared" si="5"/>
        <v>656</v>
      </c>
    </row>
    <row r="125" spans="2:11" ht="18" x14ac:dyDescent="0.35">
      <c r="B125" s="5">
        <v>45976</v>
      </c>
      <c r="C125" s="6" t="s">
        <v>129</v>
      </c>
      <c r="D125" s="6" t="s">
        <v>139</v>
      </c>
      <c r="E125" s="7" t="s">
        <v>6</v>
      </c>
      <c r="F125" s="32">
        <v>84</v>
      </c>
      <c r="G125" s="8">
        <f t="shared" si="9"/>
        <v>64</v>
      </c>
      <c r="I125" s="126">
        <f t="shared" si="5"/>
        <v>720</v>
      </c>
    </row>
    <row r="126" spans="2:11" ht="18" x14ac:dyDescent="0.35">
      <c r="B126" s="16">
        <v>45976</v>
      </c>
      <c r="C126" s="17" t="s">
        <v>129</v>
      </c>
      <c r="D126" s="17" t="s">
        <v>140</v>
      </c>
      <c r="E126" s="18" t="s">
        <v>8</v>
      </c>
      <c r="F126" s="19">
        <v>18</v>
      </c>
      <c r="G126" s="19">
        <f t="shared" si="9"/>
        <v>-2</v>
      </c>
      <c r="I126" s="126">
        <f t="shared" si="5"/>
        <v>718</v>
      </c>
    </row>
    <row r="127" spans="2:11" ht="18" x14ac:dyDescent="0.35">
      <c r="B127" s="9">
        <v>45976</v>
      </c>
      <c r="C127" s="10" t="s">
        <v>141</v>
      </c>
      <c r="D127" s="10">
        <v>8.5</v>
      </c>
      <c r="E127" s="11" t="s">
        <v>7</v>
      </c>
      <c r="F127" s="12">
        <v>0</v>
      </c>
      <c r="G127" s="12">
        <f t="shared" si="9"/>
        <v>-20</v>
      </c>
      <c r="I127" s="126">
        <f t="shared" si="5"/>
        <v>698</v>
      </c>
    </row>
    <row r="128" spans="2:11" ht="18" x14ac:dyDescent="0.35">
      <c r="B128" s="16">
        <v>45977</v>
      </c>
      <c r="C128" s="17" t="s">
        <v>129</v>
      </c>
      <c r="D128" s="17" t="s">
        <v>142</v>
      </c>
      <c r="E128" s="18" t="s">
        <v>8</v>
      </c>
      <c r="F128" s="19">
        <v>17</v>
      </c>
      <c r="G128" s="19">
        <f t="shared" si="9"/>
        <v>-3</v>
      </c>
      <c r="I128" s="126">
        <f t="shared" si="5"/>
        <v>695</v>
      </c>
    </row>
    <row r="129" spans="2:11" ht="18" x14ac:dyDescent="0.35">
      <c r="B129" s="16">
        <v>45978</v>
      </c>
      <c r="C129" s="17" t="s">
        <v>143</v>
      </c>
      <c r="D129" s="17">
        <v>5</v>
      </c>
      <c r="E129" s="18" t="s">
        <v>8</v>
      </c>
      <c r="F129" s="19">
        <v>18</v>
      </c>
      <c r="G129" s="19">
        <f t="shared" si="9"/>
        <v>-2</v>
      </c>
      <c r="I129" s="126">
        <f t="shared" si="5"/>
        <v>693</v>
      </c>
    </row>
    <row r="130" spans="2:11" ht="18" x14ac:dyDescent="0.35">
      <c r="B130" s="9">
        <v>45978</v>
      </c>
      <c r="C130" s="10" t="s">
        <v>143</v>
      </c>
      <c r="D130" s="10">
        <v>13</v>
      </c>
      <c r="E130" s="11" t="s">
        <v>7</v>
      </c>
      <c r="F130" s="12">
        <v>0</v>
      </c>
      <c r="G130" s="12">
        <f t="shared" si="9"/>
        <v>-20</v>
      </c>
      <c r="I130" s="126">
        <f t="shared" si="5"/>
        <v>673</v>
      </c>
    </row>
    <row r="131" spans="2:11" ht="18" x14ac:dyDescent="0.35">
      <c r="B131" s="5">
        <v>45979</v>
      </c>
      <c r="C131" s="6" t="s">
        <v>144</v>
      </c>
      <c r="D131" s="6">
        <v>6</v>
      </c>
      <c r="E131" s="7" t="s">
        <v>6</v>
      </c>
      <c r="F131" s="8">
        <v>80</v>
      </c>
      <c r="G131" s="8">
        <f t="shared" si="9"/>
        <v>60</v>
      </c>
      <c r="I131" s="126">
        <f t="shared" si="5"/>
        <v>733</v>
      </c>
    </row>
    <row r="132" spans="2:11" ht="18" x14ac:dyDescent="0.35">
      <c r="B132" s="9">
        <v>45981</v>
      </c>
      <c r="C132" s="10" t="s">
        <v>145</v>
      </c>
      <c r="D132" s="10">
        <v>9</v>
      </c>
      <c r="E132" s="11" t="s">
        <v>7</v>
      </c>
      <c r="F132" s="12">
        <v>0</v>
      </c>
      <c r="G132" s="12">
        <f t="shared" si="9"/>
        <v>-20</v>
      </c>
      <c r="I132" s="126">
        <f t="shared" si="5"/>
        <v>713</v>
      </c>
    </row>
    <row r="133" spans="2:11" ht="18" x14ac:dyDescent="0.35">
      <c r="B133" s="9">
        <v>45983</v>
      </c>
      <c r="C133" s="10" t="s">
        <v>146</v>
      </c>
      <c r="D133" s="10">
        <v>21</v>
      </c>
      <c r="E133" s="11" t="s">
        <v>7</v>
      </c>
      <c r="F133" s="12">
        <v>0</v>
      </c>
      <c r="G133" s="12">
        <f t="shared" si="9"/>
        <v>-20</v>
      </c>
      <c r="I133" s="126">
        <f t="shared" ref="I133:I196" si="10">SUM(I132,G133)</f>
        <v>693</v>
      </c>
    </row>
    <row r="134" spans="2:11" ht="18" x14ac:dyDescent="0.35">
      <c r="B134" s="9">
        <v>45984</v>
      </c>
      <c r="C134" s="10" t="s">
        <v>147</v>
      </c>
      <c r="D134" s="10">
        <v>9.5</v>
      </c>
      <c r="E134" s="11" t="s">
        <v>7</v>
      </c>
      <c r="F134" s="12">
        <v>0</v>
      </c>
      <c r="G134" s="12">
        <f t="shared" si="9"/>
        <v>-20</v>
      </c>
      <c r="I134" s="126">
        <f t="shared" si="10"/>
        <v>673</v>
      </c>
    </row>
    <row r="135" spans="2:11" ht="18" x14ac:dyDescent="0.35">
      <c r="B135" s="9">
        <v>45984</v>
      </c>
      <c r="C135" s="10" t="s">
        <v>148</v>
      </c>
      <c r="D135" s="10">
        <v>10</v>
      </c>
      <c r="E135" s="11" t="s">
        <v>7</v>
      </c>
      <c r="F135" s="12">
        <v>0</v>
      </c>
      <c r="G135" s="12">
        <f t="shared" si="9"/>
        <v>-20</v>
      </c>
      <c r="I135" s="126">
        <f t="shared" si="10"/>
        <v>653</v>
      </c>
    </row>
    <row r="136" spans="2:11" ht="18" x14ac:dyDescent="0.35">
      <c r="B136" s="16">
        <v>45987</v>
      </c>
      <c r="C136" s="17" t="s">
        <v>149</v>
      </c>
      <c r="D136" s="17">
        <v>5</v>
      </c>
      <c r="E136" s="18" t="s">
        <v>8</v>
      </c>
      <c r="F136" s="19">
        <v>18</v>
      </c>
      <c r="G136" s="19">
        <f t="shared" si="9"/>
        <v>-2</v>
      </c>
      <c r="I136" s="126">
        <f t="shared" si="10"/>
        <v>651</v>
      </c>
    </row>
    <row r="137" spans="2:11" ht="18" x14ac:dyDescent="0.35">
      <c r="B137" s="16">
        <v>45988</v>
      </c>
      <c r="C137" s="17" t="s">
        <v>150</v>
      </c>
      <c r="D137" s="17">
        <v>34</v>
      </c>
      <c r="E137" s="18" t="s">
        <v>8</v>
      </c>
      <c r="F137" s="19">
        <v>0</v>
      </c>
      <c r="G137" s="19">
        <f t="shared" si="9"/>
        <v>-20</v>
      </c>
      <c r="I137" s="126">
        <f t="shared" si="10"/>
        <v>631</v>
      </c>
    </row>
    <row r="138" spans="2:11" ht="18" x14ac:dyDescent="0.35">
      <c r="B138" s="16">
        <v>45988</v>
      </c>
      <c r="C138" s="17" t="s">
        <v>151</v>
      </c>
      <c r="D138" s="17" t="s">
        <v>152</v>
      </c>
      <c r="E138" s="18" t="s">
        <v>8</v>
      </c>
      <c r="F138" s="19">
        <v>18</v>
      </c>
      <c r="G138" s="19">
        <f t="shared" si="9"/>
        <v>-2</v>
      </c>
      <c r="I138" s="126">
        <f t="shared" si="10"/>
        <v>629</v>
      </c>
    </row>
    <row r="139" spans="2:11" ht="18" x14ac:dyDescent="0.35">
      <c r="B139" s="9">
        <v>45991</v>
      </c>
      <c r="C139" s="10" t="s">
        <v>153</v>
      </c>
      <c r="D139" s="10">
        <v>7.5</v>
      </c>
      <c r="E139" s="11" t="s">
        <v>7</v>
      </c>
      <c r="F139" s="12">
        <v>0</v>
      </c>
      <c r="G139" s="12">
        <f t="shared" si="9"/>
        <v>-20</v>
      </c>
      <c r="I139" s="126">
        <f t="shared" si="10"/>
        <v>609</v>
      </c>
      <c r="J139" s="82"/>
      <c r="K139" s="82"/>
    </row>
    <row r="140" spans="2:11" ht="18" x14ac:dyDescent="0.35">
      <c r="B140" s="16">
        <v>45993</v>
      </c>
      <c r="C140" s="17" t="s">
        <v>154</v>
      </c>
      <c r="D140" s="17">
        <v>9</v>
      </c>
      <c r="E140" s="18" t="s">
        <v>8</v>
      </c>
      <c r="F140" s="19">
        <v>26</v>
      </c>
      <c r="G140" s="19">
        <f>SUM(F140)-20</f>
        <v>6</v>
      </c>
      <c r="I140" s="126">
        <f t="shared" si="10"/>
        <v>615</v>
      </c>
    </row>
    <row r="141" spans="2:11" ht="18" x14ac:dyDescent="0.35">
      <c r="B141" s="16">
        <v>45993</v>
      </c>
      <c r="C141" s="17" t="s">
        <v>155</v>
      </c>
      <c r="D141" s="17">
        <v>12</v>
      </c>
      <c r="E141" s="18" t="s">
        <v>8</v>
      </c>
      <c r="F141" s="19">
        <v>32</v>
      </c>
      <c r="G141" s="19">
        <f t="shared" ref="G141:G149" si="11">SUM(F141)-20</f>
        <v>12</v>
      </c>
      <c r="I141" s="126">
        <f t="shared" si="10"/>
        <v>627</v>
      </c>
    </row>
    <row r="142" spans="2:11" ht="18" x14ac:dyDescent="0.35">
      <c r="B142" s="16">
        <v>45995</v>
      </c>
      <c r="C142" s="17" t="s">
        <v>156</v>
      </c>
      <c r="D142" s="17">
        <v>6.5</v>
      </c>
      <c r="E142" s="18" t="s">
        <v>8</v>
      </c>
      <c r="F142" s="19">
        <v>21</v>
      </c>
      <c r="G142" s="19">
        <f t="shared" si="11"/>
        <v>1</v>
      </c>
      <c r="I142" s="126">
        <f t="shared" si="10"/>
        <v>628</v>
      </c>
    </row>
    <row r="143" spans="2:11" ht="18" x14ac:dyDescent="0.35">
      <c r="B143" s="16">
        <v>45996</v>
      </c>
      <c r="C143" s="17" t="s">
        <v>157</v>
      </c>
      <c r="D143" s="27" t="s">
        <v>158</v>
      </c>
      <c r="E143" s="18" t="s">
        <v>8</v>
      </c>
      <c r="F143" s="19">
        <v>46</v>
      </c>
      <c r="G143" s="19">
        <f t="shared" si="11"/>
        <v>26</v>
      </c>
      <c r="I143" s="126">
        <f t="shared" si="10"/>
        <v>654</v>
      </c>
    </row>
    <row r="144" spans="2:11" ht="18" x14ac:dyDescent="0.35">
      <c r="B144" s="9">
        <v>46000</v>
      </c>
      <c r="C144" s="10" t="s">
        <v>159</v>
      </c>
      <c r="D144" s="10">
        <v>21</v>
      </c>
      <c r="E144" s="11" t="s">
        <v>7</v>
      </c>
      <c r="F144" s="12">
        <v>0</v>
      </c>
      <c r="G144" s="12">
        <f t="shared" si="11"/>
        <v>-20</v>
      </c>
      <c r="I144" s="126">
        <f t="shared" si="10"/>
        <v>634</v>
      </c>
    </row>
    <row r="145" spans="2:11" ht="18" x14ac:dyDescent="0.35">
      <c r="B145" s="9">
        <v>46002</v>
      </c>
      <c r="C145" s="10" t="s">
        <v>160</v>
      </c>
      <c r="D145" s="10">
        <v>15</v>
      </c>
      <c r="E145" s="11" t="s">
        <v>7</v>
      </c>
      <c r="F145" s="12">
        <v>0</v>
      </c>
      <c r="G145" s="12">
        <f t="shared" si="11"/>
        <v>-20</v>
      </c>
      <c r="I145" s="126">
        <f t="shared" si="10"/>
        <v>614</v>
      </c>
    </row>
    <row r="146" spans="2:11" ht="18" x14ac:dyDescent="0.35">
      <c r="B146" s="5">
        <v>46003</v>
      </c>
      <c r="C146" s="6" t="s">
        <v>161</v>
      </c>
      <c r="D146" s="6">
        <v>5.5</v>
      </c>
      <c r="E146" s="7" t="s">
        <v>6</v>
      </c>
      <c r="F146" s="8">
        <v>74</v>
      </c>
      <c r="G146" s="8">
        <f t="shared" si="11"/>
        <v>54</v>
      </c>
      <c r="I146" s="126">
        <f t="shared" si="10"/>
        <v>668</v>
      </c>
    </row>
    <row r="147" spans="2:11" ht="18" x14ac:dyDescent="0.35">
      <c r="B147" s="5">
        <v>46011</v>
      </c>
      <c r="C147" s="6" t="s">
        <v>41</v>
      </c>
      <c r="D147" s="6">
        <v>11</v>
      </c>
      <c r="E147" s="7" t="s">
        <v>6</v>
      </c>
      <c r="F147" s="8">
        <v>140</v>
      </c>
      <c r="G147" s="8">
        <f t="shared" si="11"/>
        <v>120</v>
      </c>
      <c r="I147" s="126">
        <f t="shared" si="10"/>
        <v>788</v>
      </c>
    </row>
    <row r="148" spans="2:11" ht="18" x14ac:dyDescent="0.35">
      <c r="B148" s="9">
        <v>46012</v>
      </c>
      <c r="C148" s="10" t="s">
        <v>62</v>
      </c>
      <c r="D148" s="10">
        <v>10</v>
      </c>
      <c r="E148" s="11" t="s">
        <v>7</v>
      </c>
      <c r="F148" s="12">
        <v>0</v>
      </c>
      <c r="G148" s="12">
        <f t="shared" si="11"/>
        <v>-20</v>
      </c>
      <c r="I148" s="126">
        <f t="shared" si="10"/>
        <v>768</v>
      </c>
    </row>
    <row r="149" spans="2:11" ht="18" x14ac:dyDescent="0.35">
      <c r="B149" s="16">
        <v>46015</v>
      </c>
      <c r="C149" s="17" t="s">
        <v>162</v>
      </c>
      <c r="D149" s="17">
        <v>4.5</v>
      </c>
      <c r="E149" s="18" t="s">
        <v>8</v>
      </c>
      <c r="F149" s="33">
        <v>17</v>
      </c>
      <c r="G149" s="19">
        <f t="shared" si="11"/>
        <v>-3</v>
      </c>
      <c r="I149" s="126">
        <f t="shared" si="10"/>
        <v>765</v>
      </c>
    </row>
    <row r="150" spans="2:11" ht="18" x14ac:dyDescent="0.35">
      <c r="B150" s="9">
        <v>46017</v>
      </c>
      <c r="C150" s="10" t="s">
        <v>163</v>
      </c>
      <c r="D150" s="10">
        <v>6.5</v>
      </c>
      <c r="E150" s="11" t="s">
        <v>7</v>
      </c>
      <c r="F150" s="12">
        <v>0</v>
      </c>
      <c r="G150" s="12">
        <f t="shared" ref="G150:G151" si="12">SUM(F150)-20</f>
        <v>-20</v>
      </c>
      <c r="I150" s="126">
        <f t="shared" si="10"/>
        <v>745</v>
      </c>
    </row>
    <row r="151" spans="2:11" ht="18" x14ac:dyDescent="0.35">
      <c r="B151" s="9">
        <v>46019</v>
      </c>
      <c r="C151" s="10" t="s">
        <v>164</v>
      </c>
      <c r="D151" s="10">
        <v>17</v>
      </c>
      <c r="E151" s="11" t="s">
        <v>7</v>
      </c>
      <c r="F151" s="12">
        <v>0</v>
      </c>
      <c r="G151" s="12">
        <f t="shared" si="12"/>
        <v>-20</v>
      </c>
      <c r="I151" s="126">
        <f t="shared" si="10"/>
        <v>725</v>
      </c>
      <c r="J151" s="82"/>
      <c r="K151" s="82"/>
    </row>
    <row r="152" spans="2:11" ht="18" x14ac:dyDescent="0.35">
      <c r="B152" s="16">
        <v>45658</v>
      </c>
      <c r="C152" s="17" t="s">
        <v>166</v>
      </c>
      <c r="D152" s="17">
        <v>8</v>
      </c>
      <c r="E152" s="18" t="s">
        <v>8</v>
      </c>
      <c r="F152" s="19">
        <v>24</v>
      </c>
      <c r="G152" s="19">
        <f>SUM(F152)-20</f>
        <v>4</v>
      </c>
      <c r="I152" s="126">
        <f t="shared" si="10"/>
        <v>729</v>
      </c>
    </row>
    <row r="153" spans="2:11" ht="18" x14ac:dyDescent="0.35">
      <c r="B153" s="16">
        <v>45658</v>
      </c>
      <c r="C153" s="17" t="s">
        <v>167</v>
      </c>
      <c r="D153" s="17">
        <v>8</v>
      </c>
      <c r="E153" s="18" t="s">
        <v>8</v>
      </c>
      <c r="F153" s="19">
        <v>24</v>
      </c>
      <c r="G153" s="19">
        <f t="shared" ref="G153:G167" si="13">SUM(F153)-20</f>
        <v>4</v>
      </c>
      <c r="I153" s="126">
        <f t="shared" si="10"/>
        <v>733</v>
      </c>
    </row>
    <row r="154" spans="2:11" ht="18" x14ac:dyDescent="0.35">
      <c r="B154" s="16">
        <v>45660</v>
      </c>
      <c r="C154" s="17" t="s">
        <v>168</v>
      </c>
      <c r="D154" s="17">
        <v>5.5</v>
      </c>
      <c r="E154" s="35" t="s">
        <v>8</v>
      </c>
      <c r="F154" s="19">
        <v>19</v>
      </c>
      <c r="G154" s="19">
        <f t="shared" si="13"/>
        <v>-1</v>
      </c>
      <c r="I154" s="126">
        <f t="shared" si="10"/>
        <v>732</v>
      </c>
    </row>
    <row r="155" spans="2:11" ht="18" x14ac:dyDescent="0.35">
      <c r="B155" s="16">
        <v>45664</v>
      </c>
      <c r="C155" s="17" t="s">
        <v>155</v>
      </c>
      <c r="D155" s="27">
        <v>8</v>
      </c>
      <c r="E155" s="18" t="s">
        <v>8</v>
      </c>
      <c r="F155" s="19">
        <v>28</v>
      </c>
      <c r="G155" s="19">
        <f t="shared" si="13"/>
        <v>8</v>
      </c>
      <c r="I155" s="126">
        <f t="shared" si="10"/>
        <v>740</v>
      </c>
    </row>
    <row r="156" spans="2:11" ht="18" x14ac:dyDescent="0.35">
      <c r="B156" s="16">
        <v>45665</v>
      </c>
      <c r="C156" s="17" t="s">
        <v>169</v>
      </c>
      <c r="D156" s="17">
        <v>13</v>
      </c>
      <c r="E156" s="18" t="s">
        <v>8</v>
      </c>
      <c r="F156" s="19">
        <v>34</v>
      </c>
      <c r="G156" s="19">
        <f t="shared" si="13"/>
        <v>14</v>
      </c>
      <c r="I156" s="126">
        <f t="shared" si="10"/>
        <v>754</v>
      </c>
    </row>
    <row r="157" spans="2:11" ht="18" x14ac:dyDescent="0.35">
      <c r="B157" s="5">
        <v>45671</v>
      </c>
      <c r="C157" s="6" t="s">
        <v>170</v>
      </c>
      <c r="D157" s="6">
        <v>8</v>
      </c>
      <c r="E157" s="7" t="s">
        <v>6</v>
      </c>
      <c r="F157" s="8">
        <v>104</v>
      </c>
      <c r="G157" s="8">
        <f t="shared" si="13"/>
        <v>84</v>
      </c>
      <c r="I157" s="126">
        <f t="shared" si="10"/>
        <v>838</v>
      </c>
    </row>
    <row r="158" spans="2:11" ht="18" x14ac:dyDescent="0.35">
      <c r="B158" s="5">
        <v>45672</v>
      </c>
      <c r="C158" s="6" t="s">
        <v>171</v>
      </c>
      <c r="D158" s="6">
        <v>5.5</v>
      </c>
      <c r="E158" s="7" t="s">
        <v>6</v>
      </c>
      <c r="F158" s="8">
        <v>74</v>
      </c>
      <c r="G158" s="8">
        <f t="shared" si="13"/>
        <v>54</v>
      </c>
      <c r="I158" s="126">
        <f t="shared" si="10"/>
        <v>892</v>
      </c>
    </row>
    <row r="159" spans="2:11" ht="18" x14ac:dyDescent="0.35">
      <c r="B159" s="9">
        <v>45673</v>
      </c>
      <c r="C159" s="10" t="s">
        <v>172</v>
      </c>
      <c r="D159" s="10">
        <v>11</v>
      </c>
      <c r="E159" s="11" t="s">
        <v>7</v>
      </c>
      <c r="F159" s="12">
        <v>0</v>
      </c>
      <c r="G159" s="12">
        <f t="shared" si="13"/>
        <v>-20</v>
      </c>
      <c r="I159" s="126">
        <f t="shared" si="10"/>
        <v>872</v>
      </c>
    </row>
    <row r="160" spans="2:11" ht="18" x14ac:dyDescent="0.35">
      <c r="B160" s="5">
        <v>45674</v>
      </c>
      <c r="C160" s="6" t="s">
        <v>173</v>
      </c>
      <c r="D160" s="6">
        <v>5.5</v>
      </c>
      <c r="E160" s="7" t="s">
        <v>6</v>
      </c>
      <c r="F160" s="8">
        <v>74</v>
      </c>
      <c r="G160" s="8">
        <f t="shared" si="13"/>
        <v>54</v>
      </c>
      <c r="I160" s="126">
        <f t="shared" si="10"/>
        <v>926</v>
      </c>
    </row>
    <row r="161" spans="2:9" ht="18" x14ac:dyDescent="0.35">
      <c r="B161" s="5">
        <v>45676</v>
      </c>
      <c r="C161" s="6" t="s">
        <v>174</v>
      </c>
      <c r="D161" s="6">
        <v>11</v>
      </c>
      <c r="E161" s="7" t="s">
        <v>6</v>
      </c>
      <c r="F161" s="32">
        <v>140</v>
      </c>
      <c r="G161" s="8">
        <f t="shared" si="13"/>
        <v>120</v>
      </c>
      <c r="I161" s="126">
        <f t="shared" si="10"/>
        <v>1046</v>
      </c>
    </row>
    <row r="162" spans="2:9" ht="18" x14ac:dyDescent="0.35">
      <c r="B162" s="9">
        <v>45677</v>
      </c>
      <c r="C162" s="10" t="s">
        <v>175</v>
      </c>
      <c r="D162" s="10">
        <v>8</v>
      </c>
      <c r="E162" s="11" t="s">
        <v>7</v>
      </c>
      <c r="F162" s="12">
        <v>0</v>
      </c>
      <c r="G162" s="12">
        <f t="shared" si="13"/>
        <v>-20</v>
      </c>
      <c r="I162" s="126">
        <f t="shared" si="10"/>
        <v>1026</v>
      </c>
    </row>
    <row r="163" spans="2:9" ht="18" x14ac:dyDescent="0.35">
      <c r="B163" s="5">
        <v>45678</v>
      </c>
      <c r="C163" s="6" t="s">
        <v>176</v>
      </c>
      <c r="D163" s="6">
        <v>7</v>
      </c>
      <c r="E163" s="7" t="s">
        <v>6</v>
      </c>
      <c r="F163" s="8">
        <v>92</v>
      </c>
      <c r="G163" s="8">
        <f t="shared" si="13"/>
        <v>72</v>
      </c>
      <c r="I163" s="126">
        <f t="shared" si="10"/>
        <v>1098</v>
      </c>
    </row>
    <row r="164" spans="2:9" ht="18" x14ac:dyDescent="0.35">
      <c r="B164" s="9">
        <v>45679</v>
      </c>
      <c r="C164" s="10" t="s">
        <v>177</v>
      </c>
      <c r="D164" s="10">
        <v>10</v>
      </c>
      <c r="E164" s="11" t="s">
        <v>7</v>
      </c>
      <c r="F164" s="12">
        <v>0</v>
      </c>
      <c r="G164" s="12">
        <f t="shared" si="13"/>
        <v>-20</v>
      </c>
      <c r="I164" s="126">
        <f t="shared" si="10"/>
        <v>1078</v>
      </c>
    </row>
    <row r="165" spans="2:9" ht="18" x14ac:dyDescent="0.35">
      <c r="B165" s="9">
        <v>45681</v>
      </c>
      <c r="C165" s="10" t="s">
        <v>178</v>
      </c>
      <c r="D165" s="10">
        <v>13</v>
      </c>
      <c r="E165" s="11" t="s">
        <v>7</v>
      </c>
      <c r="F165" s="12">
        <v>0</v>
      </c>
      <c r="G165" s="12">
        <f t="shared" si="13"/>
        <v>-20</v>
      </c>
      <c r="I165" s="126">
        <f t="shared" si="10"/>
        <v>1058</v>
      </c>
    </row>
    <row r="166" spans="2:9" ht="18" x14ac:dyDescent="0.35">
      <c r="B166" s="9">
        <v>45682</v>
      </c>
      <c r="C166" s="10" t="s">
        <v>179</v>
      </c>
      <c r="D166" s="10">
        <v>11</v>
      </c>
      <c r="E166" s="11" t="s">
        <v>7</v>
      </c>
      <c r="F166" s="12">
        <v>0</v>
      </c>
      <c r="G166" s="12">
        <f t="shared" si="13"/>
        <v>-20</v>
      </c>
      <c r="I166" s="126">
        <f t="shared" si="10"/>
        <v>1038</v>
      </c>
    </row>
    <row r="167" spans="2:9" ht="18" x14ac:dyDescent="0.35">
      <c r="B167" s="9">
        <v>45686</v>
      </c>
      <c r="C167" s="10" t="s">
        <v>180</v>
      </c>
      <c r="D167" s="10">
        <v>13</v>
      </c>
      <c r="E167" s="11" t="s">
        <v>7</v>
      </c>
      <c r="F167" s="12">
        <v>0</v>
      </c>
      <c r="G167" s="12">
        <f t="shared" si="13"/>
        <v>-20</v>
      </c>
      <c r="I167" s="126">
        <f t="shared" si="10"/>
        <v>1018</v>
      </c>
    </row>
    <row r="168" spans="2:9" ht="18" x14ac:dyDescent="0.35">
      <c r="B168" s="9">
        <v>45690</v>
      </c>
      <c r="C168" s="10" t="s">
        <v>181</v>
      </c>
      <c r="D168" s="10">
        <v>11</v>
      </c>
      <c r="E168" s="11" t="s">
        <v>7</v>
      </c>
      <c r="F168" s="12">
        <v>0</v>
      </c>
      <c r="G168" s="12">
        <f>SUM(F168)-20</f>
        <v>-20</v>
      </c>
      <c r="I168" s="126">
        <f t="shared" si="10"/>
        <v>998</v>
      </c>
    </row>
    <row r="169" spans="2:9" ht="18" x14ac:dyDescent="0.35">
      <c r="B169" s="9">
        <v>45691</v>
      </c>
      <c r="C169" s="10" t="s">
        <v>182</v>
      </c>
      <c r="D169" s="10">
        <v>10</v>
      </c>
      <c r="E169" s="11" t="s">
        <v>7</v>
      </c>
      <c r="F169" s="12">
        <v>0</v>
      </c>
      <c r="G169" s="12">
        <f t="shared" ref="G169:G176" si="14">SUM(F169)-20</f>
        <v>-20</v>
      </c>
      <c r="I169" s="126">
        <f t="shared" si="10"/>
        <v>978</v>
      </c>
    </row>
    <row r="170" spans="2:9" ht="18" x14ac:dyDescent="0.35">
      <c r="B170" s="9">
        <v>45695</v>
      </c>
      <c r="C170" s="10" t="s">
        <v>183</v>
      </c>
      <c r="D170" s="10">
        <v>11</v>
      </c>
      <c r="E170" s="34" t="s">
        <v>7</v>
      </c>
      <c r="F170" s="12">
        <v>0</v>
      </c>
      <c r="G170" s="12">
        <f t="shared" si="14"/>
        <v>-20</v>
      </c>
      <c r="I170" s="126">
        <f t="shared" si="10"/>
        <v>958</v>
      </c>
    </row>
    <row r="171" spans="2:9" ht="18" x14ac:dyDescent="0.35">
      <c r="B171" s="9">
        <v>45698</v>
      </c>
      <c r="C171" s="10" t="s">
        <v>184</v>
      </c>
      <c r="D171" s="13">
        <v>5.5</v>
      </c>
      <c r="E171" s="11" t="s">
        <v>7</v>
      </c>
      <c r="F171" s="12">
        <v>0</v>
      </c>
      <c r="G171" s="12">
        <f t="shared" si="14"/>
        <v>-20</v>
      </c>
      <c r="I171" s="126">
        <f t="shared" si="10"/>
        <v>938</v>
      </c>
    </row>
    <row r="172" spans="2:9" ht="18" x14ac:dyDescent="0.35">
      <c r="B172" s="9">
        <v>45700</v>
      </c>
      <c r="C172" s="10" t="s">
        <v>185</v>
      </c>
      <c r="D172" s="10">
        <v>11</v>
      </c>
      <c r="E172" s="11" t="s">
        <v>7</v>
      </c>
      <c r="F172" s="12">
        <v>0</v>
      </c>
      <c r="G172" s="12">
        <f t="shared" si="14"/>
        <v>-20</v>
      </c>
      <c r="I172" s="126">
        <f t="shared" si="10"/>
        <v>918</v>
      </c>
    </row>
    <row r="173" spans="2:9" ht="18" x14ac:dyDescent="0.35">
      <c r="B173" s="9">
        <v>45703</v>
      </c>
      <c r="C173" s="10" t="s">
        <v>62</v>
      </c>
      <c r="D173" s="10">
        <v>11</v>
      </c>
      <c r="E173" s="11" t="s">
        <v>7</v>
      </c>
      <c r="F173" s="12">
        <v>0</v>
      </c>
      <c r="G173" s="12">
        <f t="shared" si="14"/>
        <v>-20</v>
      </c>
      <c r="I173" s="126">
        <f t="shared" si="10"/>
        <v>898</v>
      </c>
    </row>
    <row r="174" spans="2:9" ht="18" x14ac:dyDescent="0.35">
      <c r="B174" s="16">
        <v>45707</v>
      </c>
      <c r="C174" s="17" t="s">
        <v>186</v>
      </c>
      <c r="D174" s="17">
        <v>8</v>
      </c>
      <c r="E174" s="18" t="s">
        <v>8</v>
      </c>
      <c r="F174" s="19">
        <v>24</v>
      </c>
      <c r="G174" s="19">
        <f t="shared" si="14"/>
        <v>4</v>
      </c>
      <c r="I174" s="126">
        <f t="shared" si="10"/>
        <v>902</v>
      </c>
    </row>
    <row r="175" spans="2:9" ht="18" x14ac:dyDescent="0.35">
      <c r="B175" s="9">
        <v>45709</v>
      </c>
      <c r="C175" s="10" t="s">
        <v>187</v>
      </c>
      <c r="D175" s="10">
        <v>5</v>
      </c>
      <c r="E175" s="11" t="s">
        <v>7</v>
      </c>
      <c r="F175" s="12">
        <v>0</v>
      </c>
      <c r="G175" s="12">
        <f t="shared" si="14"/>
        <v>-20</v>
      </c>
      <c r="I175" s="126">
        <f t="shared" si="10"/>
        <v>882</v>
      </c>
    </row>
    <row r="176" spans="2:9" ht="18" x14ac:dyDescent="0.35">
      <c r="B176" s="9">
        <v>45713</v>
      </c>
      <c r="C176" s="10" t="s">
        <v>188</v>
      </c>
      <c r="D176" s="10">
        <v>8</v>
      </c>
      <c r="E176" s="11" t="s">
        <v>7</v>
      </c>
      <c r="F176" s="12">
        <v>0</v>
      </c>
      <c r="G176" s="12">
        <f t="shared" si="14"/>
        <v>-20</v>
      </c>
      <c r="I176" s="126">
        <f t="shared" si="10"/>
        <v>862</v>
      </c>
    </row>
    <row r="177" spans="2:9" ht="18" x14ac:dyDescent="0.35">
      <c r="B177" s="16">
        <v>45718</v>
      </c>
      <c r="C177" s="17" t="s">
        <v>190</v>
      </c>
      <c r="D177" s="17">
        <v>6.5</v>
      </c>
      <c r="E177" s="18" t="s">
        <v>8</v>
      </c>
      <c r="F177" s="19">
        <v>21</v>
      </c>
      <c r="G177" s="19">
        <f>SUM(F177)-20</f>
        <v>1</v>
      </c>
      <c r="I177" s="126">
        <f t="shared" si="10"/>
        <v>863</v>
      </c>
    </row>
    <row r="178" spans="2:9" ht="18" x14ac:dyDescent="0.35">
      <c r="B178" s="16">
        <v>45719</v>
      </c>
      <c r="C178" s="17" t="s">
        <v>191</v>
      </c>
      <c r="D178" s="17">
        <v>13</v>
      </c>
      <c r="E178" s="18" t="s">
        <v>8</v>
      </c>
      <c r="F178" s="19">
        <v>34</v>
      </c>
      <c r="G178" s="19">
        <f t="shared" ref="G178:G193" si="15">SUM(F178)-20</f>
        <v>14</v>
      </c>
      <c r="I178" s="126">
        <f t="shared" si="10"/>
        <v>877</v>
      </c>
    </row>
    <row r="179" spans="2:9" ht="18" x14ac:dyDescent="0.35">
      <c r="B179" s="9">
        <v>45722</v>
      </c>
      <c r="C179" s="10" t="s">
        <v>192</v>
      </c>
      <c r="D179" s="10">
        <v>26</v>
      </c>
      <c r="E179" s="34" t="s">
        <v>7</v>
      </c>
      <c r="F179" s="12">
        <v>0</v>
      </c>
      <c r="G179" s="12">
        <f t="shared" si="15"/>
        <v>-20</v>
      </c>
      <c r="I179" s="126">
        <f t="shared" si="10"/>
        <v>857</v>
      </c>
    </row>
    <row r="180" spans="2:9" ht="18" x14ac:dyDescent="0.35">
      <c r="B180" s="9">
        <v>45723</v>
      </c>
      <c r="C180" s="10" t="s">
        <v>193</v>
      </c>
      <c r="D180" s="13">
        <v>26</v>
      </c>
      <c r="E180" s="11" t="s">
        <v>7</v>
      </c>
      <c r="F180" s="12">
        <v>0</v>
      </c>
      <c r="G180" s="12">
        <f t="shared" si="15"/>
        <v>-20</v>
      </c>
      <c r="I180" s="126">
        <f t="shared" si="10"/>
        <v>837</v>
      </c>
    </row>
    <row r="181" spans="2:9" ht="18" x14ac:dyDescent="0.35">
      <c r="B181" s="16">
        <v>45724</v>
      </c>
      <c r="C181" s="17" t="s">
        <v>194</v>
      </c>
      <c r="D181" s="17">
        <v>41</v>
      </c>
      <c r="E181" s="18" t="s">
        <v>8</v>
      </c>
      <c r="F181" s="19">
        <v>90</v>
      </c>
      <c r="G181" s="19">
        <f t="shared" si="15"/>
        <v>70</v>
      </c>
      <c r="I181" s="126">
        <f t="shared" si="10"/>
        <v>907</v>
      </c>
    </row>
    <row r="182" spans="2:9" ht="18" x14ac:dyDescent="0.35">
      <c r="B182" s="9">
        <v>45724</v>
      </c>
      <c r="C182" s="10" t="s">
        <v>195</v>
      </c>
      <c r="D182" s="10">
        <v>10</v>
      </c>
      <c r="E182" s="11" t="s">
        <v>7</v>
      </c>
      <c r="F182" s="12">
        <v>0</v>
      </c>
      <c r="G182" s="12">
        <f t="shared" si="15"/>
        <v>-20</v>
      </c>
      <c r="I182" s="126">
        <f t="shared" si="10"/>
        <v>887</v>
      </c>
    </row>
    <row r="183" spans="2:9" ht="18" x14ac:dyDescent="0.35">
      <c r="B183" s="5">
        <v>45724</v>
      </c>
      <c r="C183" s="6" t="s">
        <v>195</v>
      </c>
      <c r="D183" s="6">
        <v>7</v>
      </c>
      <c r="E183" s="7" t="s">
        <v>6</v>
      </c>
      <c r="F183" s="8">
        <v>92</v>
      </c>
      <c r="G183" s="8">
        <f t="shared" si="15"/>
        <v>72</v>
      </c>
      <c r="I183" s="126">
        <f t="shared" si="10"/>
        <v>959</v>
      </c>
    </row>
    <row r="184" spans="2:9" ht="18" x14ac:dyDescent="0.35">
      <c r="B184" s="36">
        <v>45727</v>
      </c>
      <c r="C184" s="37" t="s">
        <v>196</v>
      </c>
      <c r="D184" s="37">
        <v>10</v>
      </c>
      <c r="E184" s="38" t="s">
        <v>7</v>
      </c>
      <c r="F184" s="39">
        <v>0</v>
      </c>
      <c r="G184" s="39">
        <f t="shared" si="15"/>
        <v>-20</v>
      </c>
      <c r="I184" s="126">
        <f t="shared" si="10"/>
        <v>939</v>
      </c>
    </row>
    <row r="185" spans="2:9" ht="18" x14ac:dyDescent="0.35">
      <c r="B185" s="16">
        <v>45728</v>
      </c>
      <c r="C185" s="17" t="s">
        <v>167</v>
      </c>
      <c r="D185" s="17">
        <v>8</v>
      </c>
      <c r="E185" s="18" t="s">
        <v>8</v>
      </c>
      <c r="F185" s="19">
        <v>24</v>
      </c>
      <c r="G185" s="19">
        <f t="shared" si="15"/>
        <v>4</v>
      </c>
      <c r="I185" s="126">
        <f t="shared" si="10"/>
        <v>943</v>
      </c>
    </row>
    <row r="186" spans="2:9" ht="18" x14ac:dyDescent="0.35">
      <c r="B186" s="16">
        <v>45734</v>
      </c>
      <c r="C186" s="17" t="s">
        <v>197</v>
      </c>
      <c r="D186" s="17">
        <v>26</v>
      </c>
      <c r="E186" s="18" t="s">
        <v>8</v>
      </c>
      <c r="F186" s="19">
        <v>60</v>
      </c>
      <c r="G186" s="19">
        <f t="shared" si="15"/>
        <v>40</v>
      </c>
      <c r="I186" s="126">
        <f t="shared" si="10"/>
        <v>983</v>
      </c>
    </row>
    <row r="187" spans="2:9" ht="18" x14ac:dyDescent="0.35">
      <c r="B187" s="9">
        <v>45739</v>
      </c>
      <c r="C187" s="10" t="s">
        <v>198</v>
      </c>
      <c r="D187" s="10">
        <v>6.5</v>
      </c>
      <c r="E187" s="11" t="s">
        <v>7</v>
      </c>
      <c r="F187" s="12">
        <v>0</v>
      </c>
      <c r="G187" s="12">
        <f t="shared" si="15"/>
        <v>-20</v>
      </c>
      <c r="I187" s="126">
        <f t="shared" si="10"/>
        <v>963</v>
      </c>
    </row>
    <row r="188" spans="2:9" ht="18" x14ac:dyDescent="0.35">
      <c r="B188" s="5">
        <v>45740</v>
      </c>
      <c r="C188" s="6" t="s">
        <v>199</v>
      </c>
      <c r="D188" s="6">
        <v>9</v>
      </c>
      <c r="E188" s="7" t="s">
        <v>6</v>
      </c>
      <c r="F188" s="8">
        <v>116</v>
      </c>
      <c r="G188" s="8">
        <f t="shared" si="15"/>
        <v>96</v>
      </c>
      <c r="I188" s="126">
        <f t="shared" si="10"/>
        <v>1059</v>
      </c>
    </row>
    <row r="189" spans="2:9" ht="18" x14ac:dyDescent="0.35">
      <c r="B189" s="9">
        <v>45743</v>
      </c>
      <c r="C189" s="10" t="s">
        <v>200</v>
      </c>
      <c r="D189" s="10">
        <v>5.5</v>
      </c>
      <c r="E189" s="11" t="s">
        <v>7</v>
      </c>
      <c r="F189" s="12">
        <v>0</v>
      </c>
      <c r="G189" s="12">
        <f t="shared" si="15"/>
        <v>-20</v>
      </c>
      <c r="I189" s="126">
        <f t="shared" si="10"/>
        <v>1039</v>
      </c>
    </row>
    <row r="190" spans="2:9" ht="18" x14ac:dyDescent="0.35">
      <c r="B190" s="16">
        <v>45744</v>
      </c>
      <c r="C190" s="17" t="s">
        <v>201</v>
      </c>
      <c r="D190" s="17">
        <v>4.5</v>
      </c>
      <c r="E190" s="18" t="s">
        <v>8</v>
      </c>
      <c r="F190" s="19">
        <v>17</v>
      </c>
      <c r="G190" s="19">
        <f t="shared" si="15"/>
        <v>-3</v>
      </c>
      <c r="I190" s="126">
        <f t="shared" si="10"/>
        <v>1036</v>
      </c>
    </row>
    <row r="191" spans="2:9" ht="18" x14ac:dyDescent="0.35">
      <c r="B191" s="9">
        <v>45745</v>
      </c>
      <c r="C191" s="10" t="s">
        <v>202</v>
      </c>
      <c r="D191" s="10">
        <v>29</v>
      </c>
      <c r="E191" s="11" t="s">
        <v>7</v>
      </c>
      <c r="F191" s="12">
        <v>0</v>
      </c>
      <c r="G191" s="12">
        <f t="shared" si="15"/>
        <v>-20</v>
      </c>
      <c r="I191" s="126">
        <f t="shared" si="10"/>
        <v>1016</v>
      </c>
    </row>
    <row r="192" spans="2:9" ht="18" x14ac:dyDescent="0.35">
      <c r="B192" s="16">
        <v>45746</v>
      </c>
      <c r="C192" s="17" t="s">
        <v>203</v>
      </c>
      <c r="D192" s="17" t="s">
        <v>204</v>
      </c>
      <c r="E192" s="18" t="s">
        <v>8</v>
      </c>
      <c r="F192" s="19">
        <v>35</v>
      </c>
      <c r="G192" s="19">
        <f t="shared" si="15"/>
        <v>15</v>
      </c>
      <c r="I192" s="126">
        <f t="shared" si="10"/>
        <v>1031</v>
      </c>
    </row>
    <row r="193" spans="2:9" ht="18" x14ac:dyDescent="0.35">
      <c r="B193" s="9">
        <v>45747</v>
      </c>
      <c r="C193" s="10" t="s">
        <v>205</v>
      </c>
      <c r="D193" s="10">
        <v>11</v>
      </c>
      <c r="E193" s="11" t="s">
        <v>7</v>
      </c>
      <c r="F193" s="12">
        <v>0</v>
      </c>
      <c r="G193" s="12">
        <f t="shared" si="15"/>
        <v>-20</v>
      </c>
      <c r="I193" s="126">
        <f t="shared" si="10"/>
        <v>1011</v>
      </c>
    </row>
    <row r="194" spans="2:9" ht="18" x14ac:dyDescent="0.35">
      <c r="B194" s="9">
        <v>45748</v>
      </c>
      <c r="C194" s="10" t="s">
        <v>207</v>
      </c>
      <c r="D194" s="10">
        <v>15</v>
      </c>
      <c r="E194" s="11" t="s">
        <v>7</v>
      </c>
      <c r="F194" s="12">
        <v>0</v>
      </c>
      <c r="G194" s="12">
        <f>SUM(F194)-20</f>
        <v>-20</v>
      </c>
      <c r="I194" s="126">
        <f t="shared" si="10"/>
        <v>991</v>
      </c>
    </row>
    <row r="195" spans="2:9" ht="18" x14ac:dyDescent="0.35">
      <c r="B195" s="9">
        <v>45748</v>
      </c>
      <c r="C195" s="10" t="s">
        <v>208</v>
      </c>
      <c r="D195" s="10">
        <v>10</v>
      </c>
      <c r="E195" s="11" t="s">
        <v>7</v>
      </c>
      <c r="F195" s="12">
        <v>0</v>
      </c>
      <c r="G195" s="12">
        <f t="shared" ref="G195:G226" si="16">SUM(F195)-20</f>
        <v>-20</v>
      </c>
      <c r="I195" s="126">
        <f t="shared" si="10"/>
        <v>971</v>
      </c>
    </row>
    <row r="196" spans="2:9" ht="18" x14ac:dyDescent="0.35">
      <c r="B196" s="5">
        <v>45749</v>
      </c>
      <c r="C196" s="6" t="s">
        <v>209</v>
      </c>
      <c r="D196" s="6">
        <v>26</v>
      </c>
      <c r="E196" s="47" t="s">
        <v>6</v>
      </c>
      <c r="F196" s="8">
        <v>320</v>
      </c>
      <c r="G196" s="8">
        <f t="shared" si="16"/>
        <v>300</v>
      </c>
      <c r="I196" s="126">
        <f t="shared" si="10"/>
        <v>1271</v>
      </c>
    </row>
    <row r="197" spans="2:9" ht="18" x14ac:dyDescent="0.35">
      <c r="B197" s="9">
        <v>45750</v>
      </c>
      <c r="C197" s="10" t="s">
        <v>210</v>
      </c>
      <c r="D197" s="13">
        <v>34</v>
      </c>
      <c r="E197" s="11" t="s">
        <v>7</v>
      </c>
      <c r="F197" s="12">
        <v>0</v>
      </c>
      <c r="G197" s="12">
        <f t="shared" si="16"/>
        <v>-20</v>
      </c>
      <c r="I197" s="126">
        <f t="shared" ref="I197:I260" si="17">SUM(I196,G197)</f>
        <v>1251</v>
      </c>
    </row>
    <row r="198" spans="2:9" ht="18" x14ac:dyDescent="0.35">
      <c r="B198" s="5">
        <v>45750</v>
      </c>
      <c r="C198" s="6" t="s">
        <v>211</v>
      </c>
      <c r="D198" s="6">
        <v>9.5</v>
      </c>
      <c r="E198" s="7" t="s">
        <v>6</v>
      </c>
      <c r="F198" s="8">
        <v>122</v>
      </c>
      <c r="G198" s="8">
        <f t="shared" si="16"/>
        <v>102</v>
      </c>
      <c r="I198" s="126">
        <f t="shared" si="17"/>
        <v>1353</v>
      </c>
    </row>
    <row r="199" spans="2:9" ht="18" x14ac:dyDescent="0.35">
      <c r="B199" s="5">
        <v>45750</v>
      </c>
      <c r="C199" s="6" t="s">
        <v>211</v>
      </c>
      <c r="D199" s="6">
        <v>9.5</v>
      </c>
      <c r="E199" s="7" t="s">
        <v>6</v>
      </c>
      <c r="F199" s="8">
        <v>122</v>
      </c>
      <c r="G199" s="8">
        <f t="shared" si="16"/>
        <v>102</v>
      </c>
      <c r="I199" s="126">
        <f t="shared" si="17"/>
        <v>1455</v>
      </c>
    </row>
    <row r="200" spans="2:9" ht="18" x14ac:dyDescent="0.35">
      <c r="B200" s="9">
        <v>45751</v>
      </c>
      <c r="C200" s="10" t="s">
        <v>213</v>
      </c>
      <c r="D200" s="10">
        <v>17</v>
      </c>
      <c r="E200" s="11" t="s">
        <v>7</v>
      </c>
      <c r="F200" s="12">
        <v>0</v>
      </c>
      <c r="G200" s="12">
        <f t="shared" si="16"/>
        <v>-20</v>
      </c>
      <c r="I200" s="126">
        <f t="shared" si="17"/>
        <v>1435</v>
      </c>
    </row>
    <row r="201" spans="2:9" ht="18" x14ac:dyDescent="0.35">
      <c r="B201" s="36">
        <v>45752</v>
      </c>
      <c r="C201" s="37" t="s">
        <v>214</v>
      </c>
      <c r="D201" s="37">
        <v>13</v>
      </c>
      <c r="E201" s="38" t="s">
        <v>7</v>
      </c>
      <c r="F201" s="39">
        <v>0</v>
      </c>
      <c r="G201" s="39">
        <f t="shared" si="16"/>
        <v>-20</v>
      </c>
      <c r="I201" s="126">
        <f t="shared" si="17"/>
        <v>1415</v>
      </c>
    </row>
    <row r="202" spans="2:9" ht="18" x14ac:dyDescent="0.35">
      <c r="B202" s="9">
        <v>45752</v>
      </c>
      <c r="C202" s="10" t="s">
        <v>215</v>
      </c>
      <c r="D202" s="10">
        <v>15</v>
      </c>
      <c r="E202" s="11" t="s">
        <v>7</v>
      </c>
      <c r="F202" s="12">
        <v>0</v>
      </c>
      <c r="G202" s="12">
        <f t="shared" si="16"/>
        <v>-20</v>
      </c>
      <c r="I202" s="126">
        <f t="shared" si="17"/>
        <v>1395</v>
      </c>
    </row>
    <row r="203" spans="2:9" ht="18" x14ac:dyDescent="0.35">
      <c r="B203" s="9">
        <v>45752</v>
      </c>
      <c r="C203" s="10" t="s">
        <v>215</v>
      </c>
      <c r="D203" s="10">
        <v>26</v>
      </c>
      <c r="E203" s="11" t="s">
        <v>7</v>
      </c>
      <c r="F203" s="12">
        <v>0</v>
      </c>
      <c r="G203" s="12">
        <f t="shared" si="16"/>
        <v>-20</v>
      </c>
      <c r="I203" s="126">
        <f t="shared" si="17"/>
        <v>1375</v>
      </c>
    </row>
    <row r="204" spans="2:9" ht="18" x14ac:dyDescent="0.35">
      <c r="B204" s="9">
        <v>45755</v>
      </c>
      <c r="C204" s="10" t="s">
        <v>216</v>
      </c>
      <c r="D204" s="10">
        <v>7</v>
      </c>
      <c r="E204" s="11" t="s">
        <v>7</v>
      </c>
      <c r="F204" s="12">
        <v>0</v>
      </c>
      <c r="G204" s="12">
        <f t="shared" si="16"/>
        <v>-20</v>
      </c>
      <c r="I204" s="126">
        <f t="shared" si="17"/>
        <v>1355</v>
      </c>
    </row>
    <row r="205" spans="2:9" ht="18" x14ac:dyDescent="0.35">
      <c r="B205" s="9">
        <v>45757</v>
      </c>
      <c r="C205" s="10" t="s">
        <v>131</v>
      </c>
      <c r="D205" s="10">
        <v>9</v>
      </c>
      <c r="E205" s="11" t="s">
        <v>7</v>
      </c>
      <c r="F205" s="12">
        <v>0</v>
      </c>
      <c r="G205" s="12">
        <f t="shared" si="16"/>
        <v>-20</v>
      </c>
      <c r="I205" s="126">
        <f t="shared" si="17"/>
        <v>1335</v>
      </c>
    </row>
    <row r="206" spans="2:9" ht="18" x14ac:dyDescent="0.35">
      <c r="B206" s="16">
        <v>45757</v>
      </c>
      <c r="C206" s="17" t="s">
        <v>217</v>
      </c>
      <c r="D206" s="17">
        <v>7.5</v>
      </c>
      <c r="E206" s="18" t="s">
        <v>8</v>
      </c>
      <c r="F206" s="19">
        <v>23</v>
      </c>
      <c r="G206" s="19">
        <f t="shared" si="16"/>
        <v>3</v>
      </c>
      <c r="I206" s="126">
        <f t="shared" si="17"/>
        <v>1338</v>
      </c>
    </row>
    <row r="207" spans="2:9" ht="18" x14ac:dyDescent="0.35">
      <c r="B207" s="9">
        <v>45758</v>
      </c>
      <c r="C207" s="10" t="s">
        <v>218</v>
      </c>
      <c r="D207" s="10">
        <v>11</v>
      </c>
      <c r="E207" s="11" t="s">
        <v>7</v>
      </c>
      <c r="F207" s="12">
        <v>0</v>
      </c>
      <c r="G207" s="12">
        <f t="shared" si="16"/>
        <v>-20</v>
      </c>
      <c r="I207" s="126">
        <f t="shared" si="17"/>
        <v>1318</v>
      </c>
    </row>
    <row r="208" spans="2:9" ht="18" x14ac:dyDescent="0.35">
      <c r="B208" s="16">
        <v>45758</v>
      </c>
      <c r="C208" s="17" t="s">
        <v>219</v>
      </c>
      <c r="D208" s="17">
        <v>7.5</v>
      </c>
      <c r="E208" s="18" t="s">
        <v>8</v>
      </c>
      <c r="F208" s="19">
        <v>23</v>
      </c>
      <c r="G208" s="19">
        <f t="shared" si="16"/>
        <v>3</v>
      </c>
      <c r="I208" s="126">
        <f t="shared" si="17"/>
        <v>1321</v>
      </c>
    </row>
    <row r="209" spans="2:9" ht="18" x14ac:dyDescent="0.35">
      <c r="B209" s="16">
        <v>45759</v>
      </c>
      <c r="C209" s="17" t="s">
        <v>220</v>
      </c>
      <c r="D209" s="17">
        <v>34</v>
      </c>
      <c r="E209" s="18" t="s">
        <v>8</v>
      </c>
      <c r="F209" s="19">
        <v>76</v>
      </c>
      <c r="G209" s="19">
        <f t="shared" si="16"/>
        <v>56</v>
      </c>
      <c r="I209" s="126">
        <f t="shared" si="17"/>
        <v>1377</v>
      </c>
    </row>
    <row r="210" spans="2:9" ht="18" x14ac:dyDescent="0.35">
      <c r="B210" s="5">
        <v>45761</v>
      </c>
      <c r="C210" s="6" t="s">
        <v>221</v>
      </c>
      <c r="D210" s="6">
        <v>8.5</v>
      </c>
      <c r="E210" s="7" t="s">
        <v>6</v>
      </c>
      <c r="F210" s="8">
        <v>110</v>
      </c>
      <c r="G210" s="8">
        <f t="shared" si="16"/>
        <v>90</v>
      </c>
      <c r="I210" s="126">
        <f t="shared" si="17"/>
        <v>1467</v>
      </c>
    </row>
    <row r="211" spans="2:9" ht="18" x14ac:dyDescent="0.35">
      <c r="B211" s="16">
        <v>45761</v>
      </c>
      <c r="C211" s="17" t="s">
        <v>222</v>
      </c>
      <c r="D211" s="17">
        <v>8</v>
      </c>
      <c r="E211" s="18" t="s">
        <v>8</v>
      </c>
      <c r="F211" s="19">
        <v>24</v>
      </c>
      <c r="G211" s="19">
        <f t="shared" si="16"/>
        <v>4</v>
      </c>
      <c r="I211" s="126">
        <f t="shared" si="17"/>
        <v>1471</v>
      </c>
    </row>
    <row r="212" spans="2:9" ht="18" x14ac:dyDescent="0.35">
      <c r="B212" s="9">
        <v>45762</v>
      </c>
      <c r="C212" s="10" t="s">
        <v>223</v>
      </c>
      <c r="D212" s="10">
        <v>8</v>
      </c>
      <c r="E212" s="11" t="s">
        <v>7</v>
      </c>
      <c r="F212" s="12">
        <v>0</v>
      </c>
      <c r="G212" s="12">
        <f t="shared" si="16"/>
        <v>-20</v>
      </c>
      <c r="I212" s="126">
        <f t="shared" si="17"/>
        <v>1451</v>
      </c>
    </row>
    <row r="213" spans="2:9" ht="18" x14ac:dyDescent="0.35">
      <c r="B213" s="16">
        <v>45763</v>
      </c>
      <c r="C213" s="17" t="s">
        <v>224</v>
      </c>
      <c r="D213" s="17">
        <v>7.5</v>
      </c>
      <c r="E213" s="18" t="s">
        <v>8</v>
      </c>
      <c r="F213" s="19">
        <v>23</v>
      </c>
      <c r="G213" s="19">
        <f t="shared" si="16"/>
        <v>3</v>
      </c>
      <c r="I213" s="126">
        <f t="shared" si="17"/>
        <v>1454</v>
      </c>
    </row>
    <row r="214" spans="2:9" ht="18" x14ac:dyDescent="0.35">
      <c r="B214" s="9">
        <v>45764</v>
      </c>
      <c r="C214" s="10" t="s">
        <v>53</v>
      </c>
      <c r="D214" s="10">
        <v>19</v>
      </c>
      <c r="E214" s="11" t="s">
        <v>7</v>
      </c>
      <c r="F214" s="12">
        <v>0</v>
      </c>
      <c r="G214" s="12">
        <f t="shared" si="16"/>
        <v>-20</v>
      </c>
      <c r="I214" s="126">
        <f t="shared" si="17"/>
        <v>1434</v>
      </c>
    </row>
    <row r="215" spans="2:9" ht="18" x14ac:dyDescent="0.35">
      <c r="B215" s="9">
        <v>45765</v>
      </c>
      <c r="C215" s="10" t="s">
        <v>225</v>
      </c>
      <c r="D215" s="10">
        <v>8.5</v>
      </c>
      <c r="E215" s="11" t="s">
        <v>7</v>
      </c>
      <c r="F215" s="12">
        <v>0</v>
      </c>
      <c r="G215" s="12">
        <f t="shared" si="16"/>
        <v>-20</v>
      </c>
      <c r="I215" s="126">
        <f t="shared" si="17"/>
        <v>1414</v>
      </c>
    </row>
    <row r="216" spans="2:9" ht="18" x14ac:dyDescent="0.35">
      <c r="B216" s="9">
        <v>45766</v>
      </c>
      <c r="C216" s="10" t="s">
        <v>226</v>
      </c>
      <c r="D216" s="10">
        <v>8.5</v>
      </c>
      <c r="E216" s="11" t="s">
        <v>7</v>
      </c>
      <c r="F216" s="12">
        <v>0</v>
      </c>
      <c r="G216" s="12">
        <f t="shared" si="16"/>
        <v>-20</v>
      </c>
      <c r="I216" s="126">
        <f t="shared" si="17"/>
        <v>1394</v>
      </c>
    </row>
    <row r="217" spans="2:9" ht="18" x14ac:dyDescent="0.35">
      <c r="B217" s="9">
        <v>45766</v>
      </c>
      <c r="C217" s="10" t="s">
        <v>227</v>
      </c>
      <c r="D217" s="10">
        <v>10</v>
      </c>
      <c r="E217" s="11" t="s">
        <v>7</v>
      </c>
      <c r="F217" s="12">
        <v>0</v>
      </c>
      <c r="G217" s="12">
        <f t="shared" si="16"/>
        <v>-20</v>
      </c>
      <c r="I217" s="126">
        <f t="shared" si="17"/>
        <v>1374</v>
      </c>
    </row>
    <row r="218" spans="2:9" ht="18" x14ac:dyDescent="0.35">
      <c r="B218" s="9">
        <v>45768</v>
      </c>
      <c r="C218" s="10" t="s">
        <v>228</v>
      </c>
      <c r="D218" s="10">
        <v>21</v>
      </c>
      <c r="E218" s="11" t="s">
        <v>7</v>
      </c>
      <c r="F218" s="12">
        <v>0</v>
      </c>
      <c r="G218" s="12">
        <f t="shared" si="16"/>
        <v>-20</v>
      </c>
      <c r="I218" s="126">
        <f t="shared" si="17"/>
        <v>1354</v>
      </c>
    </row>
    <row r="219" spans="2:9" ht="18" x14ac:dyDescent="0.35">
      <c r="B219" s="16">
        <v>45769</v>
      </c>
      <c r="C219" s="17" t="s">
        <v>229</v>
      </c>
      <c r="D219" s="17">
        <v>13</v>
      </c>
      <c r="E219" s="18" t="s">
        <v>8</v>
      </c>
      <c r="F219" s="19">
        <v>34</v>
      </c>
      <c r="G219" s="19">
        <f t="shared" si="16"/>
        <v>14</v>
      </c>
      <c r="I219" s="126">
        <f t="shared" si="17"/>
        <v>1368</v>
      </c>
    </row>
    <row r="220" spans="2:9" ht="18" x14ac:dyDescent="0.35">
      <c r="B220" s="16">
        <v>45770</v>
      </c>
      <c r="C220" s="17" t="s">
        <v>230</v>
      </c>
      <c r="D220" s="17">
        <v>9</v>
      </c>
      <c r="E220" s="18" t="s">
        <v>231</v>
      </c>
      <c r="F220" s="19">
        <v>26</v>
      </c>
      <c r="G220" s="19">
        <f t="shared" si="16"/>
        <v>6</v>
      </c>
      <c r="I220" s="126">
        <f t="shared" si="17"/>
        <v>1374</v>
      </c>
    </row>
    <row r="221" spans="2:9" ht="18" x14ac:dyDescent="0.35">
      <c r="B221" s="9">
        <v>45770</v>
      </c>
      <c r="C221" s="10" t="s">
        <v>232</v>
      </c>
      <c r="D221" s="10">
        <v>8</v>
      </c>
      <c r="E221" s="11" t="s">
        <v>7</v>
      </c>
      <c r="F221" s="12">
        <v>0</v>
      </c>
      <c r="G221" s="12">
        <f t="shared" si="16"/>
        <v>-20</v>
      </c>
      <c r="I221" s="126">
        <f t="shared" si="17"/>
        <v>1354</v>
      </c>
    </row>
    <row r="222" spans="2:9" ht="18" x14ac:dyDescent="0.35">
      <c r="B222" s="16">
        <v>45771</v>
      </c>
      <c r="C222" s="17" t="s">
        <v>233</v>
      </c>
      <c r="D222" s="17">
        <v>17</v>
      </c>
      <c r="E222" s="18" t="s">
        <v>8</v>
      </c>
      <c r="F222" s="19">
        <v>42</v>
      </c>
      <c r="G222" s="19">
        <f t="shared" si="16"/>
        <v>22</v>
      </c>
      <c r="I222" s="126">
        <f t="shared" si="17"/>
        <v>1376</v>
      </c>
    </row>
    <row r="223" spans="2:9" ht="18" x14ac:dyDescent="0.35">
      <c r="B223" s="9">
        <v>45772</v>
      </c>
      <c r="C223" s="10" t="s">
        <v>234</v>
      </c>
      <c r="D223" s="10">
        <v>8</v>
      </c>
      <c r="E223" s="11" t="s">
        <v>7</v>
      </c>
      <c r="F223" s="12">
        <v>0</v>
      </c>
      <c r="G223" s="12">
        <f t="shared" si="16"/>
        <v>-20</v>
      </c>
      <c r="I223" s="126">
        <f t="shared" si="17"/>
        <v>1356</v>
      </c>
    </row>
    <row r="224" spans="2:9" ht="18" x14ac:dyDescent="0.35">
      <c r="B224" s="16">
        <v>45773</v>
      </c>
      <c r="C224" s="17" t="s">
        <v>194</v>
      </c>
      <c r="D224" s="17">
        <v>13</v>
      </c>
      <c r="E224" s="18" t="s">
        <v>8</v>
      </c>
      <c r="F224" s="19">
        <v>34</v>
      </c>
      <c r="G224" s="19">
        <f t="shared" si="16"/>
        <v>14</v>
      </c>
      <c r="I224" s="126">
        <f t="shared" si="17"/>
        <v>1370</v>
      </c>
    </row>
    <row r="225" spans="2:9" ht="18" x14ac:dyDescent="0.35">
      <c r="B225" s="5">
        <v>45773</v>
      </c>
      <c r="C225" s="6" t="s">
        <v>235</v>
      </c>
      <c r="D225" s="6">
        <v>10</v>
      </c>
      <c r="E225" s="7" t="s">
        <v>6</v>
      </c>
      <c r="F225" s="8">
        <v>128</v>
      </c>
      <c r="G225" s="8">
        <f t="shared" si="16"/>
        <v>108</v>
      </c>
      <c r="I225" s="126">
        <f t="shared" si="17"/>
        <v>1478</v>
      </c>
    </row>
    <row r="226" spans="2:9" ht="18" x14ac:dyDescent="0.35">
      <c r="B226" s="9">
        <v>45777</v>
      </c>
      <c r="C226" s="10" t="s">
        <v>236</v>
      </c>
      <c r="D226" s="10">
        <v>7</v>
      </c>
      <c r="E226" s="11" t="s">
        <v>7</v>
      </c>
      <c r="F226" s="12">
        <v>0</v>
      </c>
      <c r="G226" s="12">
        <f t="shared" si="16"/>
        <v>-20</v>
      </c>
      <c r="I226" s="126">
        <f t="shared" si="17"/>
        <v>1458</v>
      </c>
    </row>
    <row r="227" spans="2:9" ht="18" x14ac:dyDescent="0.35">
      <c r="B227" s="68">
        <v>45778</v>
      </c>
      <c r="C227" s="69" t="s">
        <v>260</v>
      </c>
      <c r="D227" s="69">
        <v>10</v>
      </c>
      <c r="E227" s="70" t="s">
        <v>7</v>
      </c>
      <c r="F227" s="71">
        <v>0</v>
      </c>
      <c r="G227" s="71">
        <f>SUM(F227)-20</f>
        <v>-20</v>
      </c>
      <c r="I227" s="126">
        <f t="shared" si="17"/>
        <v>1438</v>
      </c>
    </row>
    <row r="228" spans="2:9" ht="18" x14ac:dyDescent="0.35">
      <c r="B228" s="68">
        <v>45779</v>
      </c>
      <c r="C228" s="69" t="s">
        <v>14</v>
      </c>
      <c r="D228" s="69">
        <v>19</v>
      </c>
      <c r="E228" s="70" t="s">
        <v>7</v>
      </c>
      <c r="F228" s="71">
        <v>0</v>
      </c>
      <c r="G228" s="71">
        <f t="shared" ref="G228:G254" si="18">SUM(F228)-20</f>
        <v>-20</v>
      </c>
      <c r="I228" s="126">
        <f t="shared" si="17"/>
        <v>1418</v>
      </c>
    </row>
    <row r="229" spans="2:9" ht="18" x14ac:dyDescent="0.35">
      <c r="B229" s="76">
        <v>45782</v>
      </c>
      <c r="C229" s="77" t="s">
        <v>261</v>
      </c>
      <c r="D229" s="77">
        <v>15</v>
      </c>
      <c r="E229" s="78" t="s">
        <v>8</v>
      </c>
      <c r="F229" s="25">
        <v>38</v>
      </c>
      <c r="G229" s="25">
        <f t="shared" si="18"/>
        <v>18</v>
      </c>
      <c r="I229" s="126">
        <f t="shared" si="17"/>
        <v>1436</v>
      </c>
    </row>
    <row r="230" spans="2:9" ht="18" x14ac:dyDescent="0.35">
      <c r="B230" s="76">
        <v>45782</v>
      </c>
      <c r="C230" s="77" t="s">
        <v>262</v>
      </c>
      <c r="D230" s="77">
        <v>9.5</v>
      </c>
      <c r="E230" s="78" t="s">
        <v>8</v>
      </c>
      <c r="F230" s="25">
        <v>27</v>
      </c>
      <c r="G230" s="25">
        <f t="shared" si="18"/>
        <v>7</v>
      </c>
      <c r="I230" s="126">
        <f t="shared" si="17"/>
        <v>1443</v>
      </c>
    </row>
    <row r="231" spans="2:9" ht="18" x14ac:dyDescent="0.35">
      <c r="B231" s="68">
        <v>45783</v>
      </c>
      <c r="C231" s="69" t="s">
        <v>263</v>
      </c>
      <c r="D231" s="69">
        <v>13</v>
      </c>
      <c r="E231" s="70" t="s">
        <v>7</v>
      </c>
      <c r="F231" s="71">
        <v>0</v>
      </c>
      <c r="G231" s="71">
        <f t="shared" si="18"/>
        <v>-20</v>
      </c>
      <c r="I231" s="126">
        <f t="shared" si="17"/>
        <v>1423</v>
      </c>
    </row>
    <row r="232" spans="2:9" ht="18" x14ac:dyDescent="0.35">
      <c r="B232" s="68">
        <v>45784</v>
      </c>
      <c r="C232" s="69" t="s">
        <v>264</v>
      </c>
      <c r="D232" s="69">
        <v>7.5</v>
      </c>
      <c r="E232" s="70" t="s">
        <v>7</v>
      </c>
      <c r="F232" s="71">
        <v>0</v>
      </c>
      <c r="G232" s="71">
        <f t="shared" si="18"/>
        <v>-20</v>
      </c>
      <c r="I232" s="126">
        <f t="shared" si="17"/>
        <v>1403</v>
      </c>
    </row>
    <row r="233" spans="2:9" ht="18" x14ac:dyDescent="0.35">
      <c r="B233" s="68">
        <v>45785</v>
      </c>
      <c r="C233" s="69" t="s">
        <v>265</v>
      </c>
      <c r="D233" s="69">
        <v>6</v>
      </c>
      <c r="E233" s="70" t="s">
        <v>7</v>
      </c>
      <c r="F233" s="71">
        <v>0</v>
      </c>
      <c r="G233" s="71">
        <f t="shared" si="18"/>
        <v>-20</v>
      </c>
      <c r="I233" s="126">
        <f t="shared" si="17"/>
        <v>1383</v>
      </c>
    </row>
    <row r="234" spans="2:9" ht="18" x14ac:dyDescent="0.35">
      <c r="B234" s="68">
        <v>45785</v>
      </c>
      <c r="C234" s="69" t="s">
        <v>264</v>
      </c>
      <c r="D234" s="69">
        <v>7</v>
      </c>
      <c r="E234" s="70" t="s">
        <v>7</v>
      </c>
      <c r="F234" s="71">
        <v>0</v>
      </c>
      <c r="G234" s="71">
        <f t="shared" si="18"/>
        <v>-20</v>
      </c>
      <c r="I234" s="126">
        <f t="shared" si="17"/>
        <v>1363</v>
      </c>
    </row>
    <row r="235" spans="2:9" ht="18" x14ac:dyDescent="0.35">
      <c r="B235" s="68">
        <v>45786</v>
      </c>
      <c r="C235" s="69" t="s">
        <v>265</v>
      </c>
      <c r="D235" s="69">
        <v>19</v>
      </c>
      <c r="E235" s="70" t="s">
        <v>7</v>
      </c>
      <c r="F235" s="71">
        <v>0</v>
      </c>
      <c r="G235" s="71">
        <f t="shared" si="18"/>
        <v>-20</v>
      </c>
      <c r="I235" s="126">
        <f t="shared" si="17"/>
        <v>1343</v>
      </c>
    </row>
    <row r="236" spans="2:9" ht="18" x14ac:dyDescent="0.35">
      <c r="B236" s="76">
        <v>45786</v>
      </c>
      <c r="C236" s="77" t="s">
        <v>266</v>
      </c>
      <c r="D236" s="77">
        <v>7.5</v>
      </c>
      <c r="E236" s="78" t="s">
        <v>8</v>
      </c>
      <c r="F236" s="25">
        <v>23</v>
      </c>
      <c r="G236" s="25">
        <f t="shared" si="18"/>
        <v>3</v>
      </c>
      <c r="I236" s="126">
        <f t="shared" si="17"/>
        <v>1346</v>
      </c>
    </row>
    <row r="237" spans="2:9" ht="18" x14ac:dyDescent="0.35">
      <c r="B237" s="68">
        <v>45787</v>
      </c>
      <c r="C237" s="69" t="s">
        <v>267</v>
      </c>
      <c r="D237" s="69">
        <v>13</v>
      </c>
      <c r="E237" s="70" t="s">
        <v>7</v>
      </c>
      <c r="F237" s="71">
        <v>0</v>
      </c>
      <c r="G237" s="71">
        <f t="shared" si="18"/>
        <v>-20</v>
      </c>
      <c r="I237" s="126">
        <f t="shared" si="17"/>
        <v>1326</v>
      </c>
    </row>
    <row r="238" spans="2:9" ht="18" x14ac:dyDescent="0.35">
      <c r="B238" s="68">
        <v>45787</v>
      </c>
      <c r="C238" s="69" t="s">
        <v>267</v>
      </c>
      <c r="D238" s="69">
        <v>13</v>
      </c>
      <c r="E238" s="70" t="s">
        <v>7</v>
      </c>
      <c r="F238" s="71">
        <v>0</v>
      </c>
      <c r="G238" s="71">
        <f t="shared" si="18"/>
        <v>-20</v>
      </c>
      <c r="I238" s="126">
        <f t="shared" si="17"/>
        <v>1306</v>
      </c>
    </row>
    <row r="239" spans="2:9" ht="18" x14ac:dyDescent="0.35">
      <c r="B239" s="68">
        <v>45787</v>
      </c>
      <c r="C239" s="69" t="s">
        <v>268</v>
      </c>
      <c r="D239" s="69">
        <v>7.5</v>
      </c>
      <c r="E239" s="70" t="s">
        <v>7</v>
      </c>
      <c r="F239" s="71">
        <v>0</v>
      </c>
      <c r="G239" s="71">
        <f t="shared" si="18"/>
        <v>-20</v>
      </c>
      <c r="I239" s="126">
        <f t="shared" si="17"/>
        <v>1286</v>
      </c>
    </row>
    <row r="240" spans="2:9" ht="18" x14ac:dyDescent="0.35">
      <c r="B240" s="76">
        <v>45790</v>
      </c>
      <c r="C240" s="77" t="s">
        <v>269</v>
      </c>
      <c r="D240" s="77">
        <v>7.5</v>
      </c>
      <c r="E240" s="78" t="s">
        <v>8</v>
      </c>
      <c r="F240" s="25">
        <v>23</v>
      </c>
      <c r="G240" s="25">
        <f t="shared" si="18"/>
        <v>3</v>
      </c>
      <c r="I240" s="126">
        <f t="shared" si="17"/>
        <v>1289</v>
      </c>
    </row>
    <row r="241" spans="2:9" ht="18" x14ac:dyDescent="0.35">
      <c r="B241" s="76">
        <v>45792</v>
      </c>
      <c r="C241" s="77" t="s">
        <v>271</v>
      </c>
      <c r="D241" s="77">
        <v>9.5</v>
      </c>
      <c r="E241" s="78" t="s">
        <v>8</v>
      </c>
      <c r="F241" s="25">
        <v>25</v>
      </c>
      <c r="G241" s="25">
        <f t="shared" si="18"/>
        <v>5</v>
      </c>
      <c r="I241" s="126">
        <f t="shared" si="17"/>
        <v>1294</v>
      </c>
    </row>
    <row r="242" spans="2:9" ht="18" x14ac:dyDescent="0.35">
      <c r="B242" s="76">
        <v>45792</v>
      </c>
      <c r="C242" s="77" t="s">
        <v>270</v>
      </c>
      <c r="D242" s="77">
        <v>8</v>
      </c>
      <c r="E242" s="78" t="s">
        <v>8</v>
      </c>
      <c r="F242" s="25">
        <v>24</v>
      </c>
      <c r="G242" s="25">
        <f t="shared" si="18"/>
        <v>4</v>
      </c>
      <c r="I242" s="126">
        <f t="shared" si="17"/>
        <v>1298</v>
      </c>
    </row>
    <row r="243" spans="2:9" ht="18" x14ac:dyDescent="0.35">
      <c r="B243" s="68">
        <v>45792</v>
      </c>
      <c r="C243" s="69" t="s">
        <v>270</v>
      </c>
      <c r="D243" s="69">
        <v>6.5</v>
      </c>
      <c r="E243" s="70" t="s">
        <v>7</v>
      </c>
      <c r="F243" s="71">
        <v>0</v>
      </c>
      <c r="G243" s="71">
        <f t="shared" si="18"/>
        <v>-20</v>
      </c>
      <c r="I243" s="126">
        <f t="shared" si="17"/>
        <v>1278</v>
      </c>
    </row>
    <row r="244" spans="2:9" ht="18" x14ac:dyDescent="0.35">
      <c r="B244" s="68">
        <v>45794</v>
      </c>
      <c r="C244" s="69" t="s">
        <v>272</v>
      </c>
      <c r="D244" s="69">
        <v>10</v>
      </c>
      <c r="E244" s="70" t="s">
        <v>7</v>
      </c>
      <c r="F244" s="71">
        <v>0</v>
      </c>
      <c r="G244" s="71">
        <f t="shared" si="18"/>
        <v>-20</v>
      </c>
      <c r="I244" s="126">
        <f t="shared" si="17"/>
        <v>1258</v>
      </c>
    </row>
    <row r="245" spans="2:9" ht="18" x14ac:dyDescent="0.35">
      <c r="B245" s="68">
        <v>45796</v>
      </c>
      <c r="C245" s="69" t="s">
        <v>273</v>
      </c>
      <c r="D245" s="69">
        <v>6.5</v>
      </c>
      <c r="E245" s="70" t="s">
        <v>7</v>
      </c>
      <c r="F245" s="71">
        <v>0</v>
      </c>
      <c r="G245" s="71">
        <f t="shared" si="18"/>
        <v>-20</v>
      </c>
      <c r="I245" s="126">
        <f t="shared" si="17"/>
        <v>1238</v>
      </c>
    </row>
    <row r="246" spans="2:9" ht="18" x14ac:dyDescent="0.35">
      <c r="B246" s="76">
        <v>45799</v>
      </c>
      <c r="C246" s="77" t="s">
        <v>274</v>
      </c>
      <c r="D246" s="77">
        <v>13</v>
      </c>
      <c r="E246" s="78" t="s">
        <v>8</v>
      </c>
      <c r="F246" s="25">
        <v>32</v>
      </c>
      <c r="G246" s="25">
        <f t="shared" si="18"/>
        <v>12</v>
      </c>
      <c r="I246" s="126">
        <f t="shared" si="17"/>
        <v>1250</v>
      </c>
    </row>
    <row r="247" spans="2:9" ht="18" x14ac:dyDescent="0.35">
      <c r="B247" s="68">
        <v>45800</v>
      </c>
      <c r="C247" s="69" t="s">
        <v>275</v>
      </c>
      <c r="D247" s="69">
        <v>19</v>
      </c>
      <c r="E247" s="70" t="s">
        <v>7</v>
      </c>
      <c r="F247" s="71">
        <v>0</v>
      </c>
      <c r="G247" s="71">
        <f t="shared" si="18"/>
        <v>-20</v>
      </c>
      <c r="I247" s="126">
        <f t="shared" si="17"/>
        <v>1230</v>
      </c>
    </row>
    <row r="248" spans="2:9" ht="18" x14ac:dyDescent="0.35">
      <c r="B248" s="68">
        <v>45801</v>
      </c>
      <c r="C248" s="69" t="s">
        <v>276</v>
      </c>
      <c r="D248" s="69">
        <v>4.5</v>
      </c>
      <c r="E248" s="70" t="s">
        <v>7</v>
      </c>
      <c r="F248" s="71">
        <v>0</v>
      </c>
      <c r="G248" s="71">
        <f t="shared" si="18"/>
        <v>-20</v>
      </c>
      <c r="I248" s="126">
        <f t="shared" si="17"/>
        <v>1210</v>
      </c>
    </row>
    <row r="249" spans="2:9" ht="18" x14ac:dyDescent="0.35">
      <c r="B249" s="76">
        <v>45801</v>
      </c>
      <c r="C249" s="77" t="s">
        <v>277</v>
      </c>
      <c r="D249" s="77">
        <v>4.5</v>
      </c>
      <c r="E249" s="78" t="s">
        <v>8</v>
      </c>
      <c r="F249" s="25">
        <v>17</v>
      </c>
      <c r="G249" s="25">
        <f t="shared" si="18"/>
        <v>-3</v>
      </c>
      <c r="I249" s="126">
        <f t="shared" si="17"/>
        <v>1207</v>
      </c>
    </row>
    <row r="250" spans="2:9" ht="18" x14ac:dyDescent="0.35">
      <c r="B250" s="76">
        <v>45801</v>
      </c>
      <c r="C250" s="77" t="s">
        <v>277</v>
      </c>
      <c r="D250" s="77">
        <v>10</v>
      </c>
      <c r="E250" s="78" t="s">
        <v>8</v>
      </c>
      <c r="F250" s="25">
        <v>28</v>
      </c>
      <c r="G250" s="25">
        <f t="shared" si="18"/>
        <v>8</v>
      </c>
      <c r="I250" s="126">
        <f t="shared" si="17"/>
        <v>1215</v>
      </c>
    </row>
    <row r="251" spans="2:9" ht="18" x14ac:dyDescent="0.35">
      <c r="B251" s="68">
        <v>45802</v>
      </c>
      <c r="C251" s="69" t="s">
        <v>277</v>
      </c>
      <c r="D251" s="69">
        <v>21</v>
      </c>
      <c r="E251" s="70" t="s">
        <v>7</v>
      </c>
      <c r="F251" s="71">
        <v>0</v>
      </c>
      <c r="G251" s="71">
        <f t="shared" si="18"/>
        <v>-20</v>
      </c>
      <c r="I251" s="126">
        <f t="shared" si="17"/>
        <v>1195</v>
      </c>
    </row>
    <row r="252" spans="2:9" ht="18" x14ac:dyDescent="0.35">
      <c r="B252" s="76">
        <v>45803</v>
      </c>
      <c r="C252" s="77" t="s">
        <v>278</v>
      </c>
      <c r="D252" s="77">
        <v>15</v>
      </c>
      <c r="E252" s="78" t="s">
        <v>8</v>
      </c>
      <c r="F252" s="25">
        <v>35</v>
      </c>
      <c r="G252" s="25">
        <f t="shared" si="18"/>
        <v>15</v>
      </c>
      <c r="I252" s="126">
        <f t="shared" si="17"/>
        <v>1210</v>
      </c>
    </row>
    <row r="253" spans="2:9" ht="18" x14ac:dyDescent="0.35">
      <c r="B253" s="76">
        <v>45805</v>
      </c>
      <c r="C253" s="77" t="s">
        <v>279</v>
      </c>
      <c r="D253" s="77">
        <v>9.5</v>
      </c>
      <c r="E253" s="78" t="s">
        <v>8</v>
      </c>
      <c r="F253" s="25">
        <v>27</v>
      </c>
      <c r="G253" s="25">
        <f t="shared" si="18"/>
        <v>7</v>
      </c>
      <c r="I253" s="126">
        <f t="shared" si="17"/>
        <v>1217</v>
      </c>
    </row>
    <row r="254" spans="2:9" ht="18" x14ac:dyDescent="0.35">
      <c r="B254" s="76">
        <v>45806</v>
      </c>
      <c r="C254" s="77" t="s">
        <v>280</v>
      </c>
      <c r="D254" s="77">
        <v>15</v>
      </c>
      <c r="E254" s="78" t="s">
        <v>8</v>
      </c>
      <c r="F254" s="25">
        <v>38</v>
      </c>
      <c r="G254" s="25">
        <f t="shared" si="18"/>
        <v>18</v>
      </c>
      <c r="I254" s="126">
        <f t="shared" si="17"/>
        <v>1235</v>
      </c>
    </row>
    <row r="255" spans="2:9" ht="18" x14ac:dyDescent="0.35">
      <c r="B255" s="68">
        <v>45809</v>
      </c>
      <c r="C255" s="69" t="s">
        <v>281</v>
      </c>
      <c r="D255" s="69">
        <v>5.5</v>
      </c>
      <c r="E255" s="70" t="s">
        <v>7</v>
      </c>
      <c r="F255" s="71">
        <v>0</v>
      </c>
      <c r="G255" s="71">
        <f>SUM(F255)-20</f>
        <v>-20</v>
      </c>
      <c r="I255" s="126">
        <f t="shared" si="17"/>
        <v>1215</v>
      </c>
    </row>
    <row r="256" spans="2:9" ht="18" x14ac:dyDescent="0.35">
      <c r="B256" s="68">
        <v>45811</v>
      </c>
      <c r="C256" s="69" t="s">
        <v>282</v>
      </c>
      <c r="D256" s="69">
        <v>17</v>
      </c>
      <c r="E256" s="70" t="s">
        <v>7</v>
      </c>
      <c r="F256" s="71">
        <v>0</v>
      </c>
      <c r="G256" s="71">
        <f t="shared" ref="G256:G287" si="19">SUM(F256)-20</f>
        <v>-20</v>
      </c>
      <c r="I256" s="126">
        <f t="shared" si="17"/>
        <v>1195</v>
      </c>
    </row>
    <row r="257" spans="2:9" ht="18" x14ac:dyDescent="0.35">
      <c r="B257" s="80">
        <v>45811</v>
      </c>
      <c r="C257" s="77" t="s">
        <v>282</v>
      </c>
      <c r="D257" s="77">
        <v>10</v>
      </c>
      <c r="E257" s="78" t="s">
        <v>8</v>
      </c>
      <c r="F257" s="25">
        <v>28</v>
      </c>
      <c r="G257" s="25">
        <f t="shared" si="19"/>
        <v>8</v>
      </c>
      <c r="I257" s="126">
        <f t="shared" si="17"/>
        <v>1203</v>
      </c>
    </row>
    <row r="258" spans="2:9" ht="18" x14ac:dyDescent="0.35">
      <c r="B258" s="68">
        <v>45812</v>
      </c>
      <c r="C258" s="69" t="s">
        <v>284</v>
      </c>
      <c r="D258" s="69">
        <v>9</v>
      </c>
      <c r="E258" s="70" t="s">
        <v>7</v>
      </c>
      <c r="F258" s="71">
        <v>0</v>
      </c>
      <c r="G258" s="71">
        <f t="shared" si="19"/>
        <v>-20</v>
      </c>
      <c r="I258" s="126">
        <f t="shared" si="17"/>
        <v>1183</v>
      </c>
    </row>
    <row r="259" spans="2:9" ht="18" x14ac:dyDescent="0.35">
      <c r="B259" s="68">
        <v>45812</v>
      </c>
      <c r="C259" s="69" t="s">
        <v>283</v>
      </c>
      <c r="D259" s="69">
        <v>8.5</v>
      </c>
      <c r="E259" s="70" t="s">
        <v>7</v>
      </c>
      <c r="F259" s="71">
        <v>0</v>
      </c>
      <c r="G259" s="71">
        <f t="shared" si="19"/>
        <v>-20</v>
      </c>
      <c r="I259" s="126">
        <f t="shared" si="17"/>
        <v>1163</v>
      </c>
    </row>
    <row r="260" spans="2:9" ht="18" x14ac:dyDescent="0.35">
      <c r="B260" s="68">
        <v>45814</v>
      </c>
      <c r="C260" s="69" t="s">
        <v>285</v>
      </c>
      <c r="D260" s="69">
        <v>4.33</v>
      </c>
      <c r="E260" s="70" t="s">
        <v>7</v>
      </c>
      <c r="F260" s="71">
        <v>0</v>
      </c>
      <c r="G260" s="71">
        <f t="shared" si="19"/>
        <v>-20</v>
      </c>
      <c r="I260" s="126">
        <f t="shared" si="17"/>
        <v>1143</v>
      </c>
    </row>
    <row r="261" spans="2:9" ht="18" x14ac:dyDescent="0.35">
      <c r="B261" s="68">
        <v>45814</v>
      </c>
      <c r="C261" s="69" t="s">
        <v>286</v>
      </c>
      <c r="D261" s="69">
        <v>13</v>
      </c>
      <c r="E261" s="70" t="s">
        <v>7</v>
      </c>
      <c r="F261" s="71">
        <v>0</v>
      </c>
      <c r="G261" s="71">
        <f t="shared" si="19"/>
        <v>-20</v>
      </c>
      <c r="I261" s="126">
        <f t="shared" ref="I261:I324" si="20">SUM(I260,G261)</f>
        <v>1123</v>
      </c>
    </row>
    <row r="262" spans="2:9" ht="18" x14ac:dyDescent="0.35">
      <c r="B262" s="68">
        <v>45814</v>
      </c>
      <c r="C262" s="69" t="s">
        <v>287</v>
      </c>
      <c r="D262" s="69">
        <v>6.5</v>
      </c>
      <c r="E262" s="70" t="s">
        <v>7</v>
      </c>
      <c r="F262" s="71">
        <v>0</v>
      </c>
      <c r="G262" s="71">
        <f t="shared" si="19"/>
        <v>-20</v>
      </c>
      <c r="I262" s="126">
        <f t="shared" si="20"/>
        <v>1103</v>
      </c>
    </row>
    <row r="263" spans="2:9" ht="18" x14ac:dyDescent="0.35">
      <c r="B263" s="76">
        <v>45814</v>
      </c>
      <c r="C263" s="77" t="s">
        <v>288</v>
      </c>
      <c r="D263" s="77">
        <v>6</v>
      </c>
      <c r="E263" s="78" t="s">
        <v>8</v>
      </c>
      <c r="F263" s="25">
        <v>20</v>
      </c>
      <c r="G263" s="25">
        <f t="shared" si="19"/>
        <v>0</v>
      </c>
      <c r="I263" s="126">
        <f t="shared" si="20"/>
        <v>1103</v>
      </c>
    </row>
    <row r="264" spans="2:9" ht="18" x14ac:dyDescent="0.35">
      <c r="B264" s="68">
        <v>45814</v>
      </c>
      <c r="C264" s="69" t="s">
        <v>289</v>
      </c>
      <c r="D264" s="69">
        <v>6</v>
      </c>
      <c r="E264" s="70" t="s">
        <v>7</v>
      </c>
      <c r="F264" s="71">
        <v>0</v>
      </c>
      <c r="G264" s="71">
        <f t="shared" si="19"/>
        <v>-20</v>
      </c>
      <c r="I264" s="126">
        <f t="shared" si="20"/>
        <v>1083</v>
      </c>
    </row>
    <row r="265" spans="2:9" ht="18" x14ac:dyDescent="0.35">
      <c r="B265" s="76">
        <v>45815</v>
      </c>
      <c r="C265" s="77" t="s">
        <v>290</v>
      </c>
      <c r="D265" s="77">
        <v>5.5</v>
      </c>
      <c r="E265" s="78" t="s">
        <v>8</v>
      </c>
      <c r="F265" s="25">
        <v>19</v>
      </c>
      <c r="G265" s="25">
        <f t="shared" si="19"/>
        <v>-1</v>
      </c>
      <c r="I265" s="126">
        <f t="shared" si="20"/>
        <v>1082</v>
      </c>
    </row>
    <row r="266" spans="2:9" ht="18" x14ac:dyDescent="0.35">
      <c r="B266" s="76">
        <v>45815</v>
      </c>
      <c r="C266" s="77" t="s">
        <v>296</v>
      </c>
      <c r="D266" s="77">
        <v>8</v>
      </c>
      <c r="E266" s="78" t="s">
        <v>8</v>
      </c>
      <c r="F266" s="25">
        <v>24</v>
      </c>
      <c r="G266" s="25">
        <f t="shared" si="19"/>
        <v>4</v>
      </c>
      <c r="I266" s="126">
        <f t="shared" si="20"/>
        <v>1086</v>
      </c>
    </row>
    <row r="267" spans="2:9" ht="18" x14ac:dyDescent="0.35">
      <c r="B267" s="68">
        <v>45815</v>
      </c>
      <c r="C267" s="69" t="s">
        <v>291</v>
      </c>
      <c r="D267" s="69">
        <v>26</v>
      </c>
      <c r="E267" s="70" t="s">
        <v>7</v>
      </c>
      <c r="F267" s="71">
        <v>0</v>
      </c>
      <c r="G267" s="71">
        <f t="shared" si="19"/>
        <v>-20</v>
      </c>
      <c r="I267" s="126">
        <f t="shared" si="20"/>
        <v>1066</v>
      </c>
    </row>
    <row r="268" spans="2:9" ht="18" x14ac:dyDescent="0.35">
      <c r="B268" s="68">
        <v>45815</v>
      </c>
      <c r="C268" s="69" t="s">
        <v>292</v>
      </c>
      <c r="D268" s="69">
        <v>19</v>
      </c>
      <c r="E268" s="70" t="s">
        <v>7</v>
      </c>
      <c r="F268" s="71">
        <v>0</v>
      </c>
      <c r="G268" s="71">
        <f t="shared" si="19"/>
        <v>-20</v>
      </c>
      <c r="I268" s="126">
        <f t="shared" si="20"/>
        <v>1046</v>
      </c>
    </row>
    <row r="269" spans="2:9" ht="18" x14ac:dyDescent="0.35">
      <c r="B269" s="76">
        <v>45815</v>
      </c>
      <c r="C269" s="77" t="s">
        <v>293</v>
      </c>
      <c r="D269" s="77">
        <v>6</v>
      </c>
      <c r="E269" s="78" t="s">
        <v>8</v>
      </c>
      <c r="F269" s="25">
        <v>19</v>
      </c>
      <c r="G269" s="25">
        <f t="shared" si="19"/>
        <v>-1</v>
      </c>
      <c r="I269" s="126">
        <f t="shared" si="20"/>
        <v>1045</v>
      </c>
    </row>
    <row r="270" spans="2:9" ht="18" x14ac:dyDescent="0.35">
      <c r="B270" s="76">
        <v>45815</v>
      </c>
      <c r="C270" s="77" t="s">
        <v>294</v>
      </c>
      <c r="D270" s="77">
        <v>10</v>
      </c>
      <c r="E270" s="78" t="s">
        <v>8</v>
      </c>
      <c r="F270" s="25">
        <v>26</v>
      </c>
      <c r="G270" s="25">
        <f t="shared" si="19"/>
        <v>6</v>
      </c>
      <c r="I270" s="126">
        <f t="shared" si="20"/>
        <v>1051</v>
      </c>
    </row>
    <row r="271" spans="2:9" ht="18" x14ac:dyDescent="0.35">
      <c r="B271" s="68">
        <v>45815</v>
      </c>
      <c r="C271" s="69" t="s">
        <v>295</v>
      </c>
      <c r="D271" s="69">
        <v>9.5</v>
      </c>
      <c r="E271" s="70" t="s">
        <v>7</v>
      </c>
      <c r="F271" s="71">
        <v>0</v>
      </c>
      <c r="G271" s="71">
        <f t="shared" si="19"/>
        <v>-20</v>
      </c>
      <c r="I271" s="126">
        <f t="shared" si="20"/>
        <v>1031</v>
      </c>
    </row>
    <row r="272" spans="2:9" ht="18" x14ac:dyDescent="0.35">
      <c r="B272" s="76">
        <v>45817</v>
      </c>
      <c r="C272" s="77" t="s">
        <v>297</v>
      </c>
      <c r="D272" s="77">
        <v>9</v>
      </c>
      <c r="E272" s="78" t="s">
        <v>8</v>
      </c>
      <c r="F272" s="25">
        <v>26</v>
      </c>
      <c r="G272" s="25">
        <f t="shared" si="19"/>
        <v>6</v>
      </c>
      <c r="I272" s="126">
        <f t="shared" si="20"/>
        <v>1037</v>
      </c>
    </row>
    <row r="273" spans="2:10" ht="18" x14ac:dyDescent="0.35">
      <c r="B273" s="76">
        <v>45818</v>
      </c>
      <c r="C273" s="77" t="s">
        <v>298</v>
      </c>
      <c r="D273" s="77">
        <v>15</v>
      </c>
      <c r="E273" s="78" t="s">
        <v>8</v>
      </c>
      <c r="F273" s="25">
        <v>35</v>
      </c>
      <c r="G273" s="25">
        <f t="shared" si="19"/>
        <v>15</v>
      </c>
      <c r="I273" s="126">
        <f t="shared" si="20"/>
        <v>1052</v>
      </c>
    </row>
    <row r="274" spans="2:10" ht="18" x14ac:dyDescent="0.35">
      <c r="B274" s="68">
        <v>45822</v>
      </c>
      <c r="C274" s="69" t="s">
        <v>299</v>
      </c>
      <c r="D274" s="69">
        <v>11</v>
      </c>
      <c r="E274" s="70" t="s">
        <v>7</v>
      </c>
      <c r="F274" s="71">
        <v>0</v>
      </c>
      <c r="G274" s="71">
        <f t="shared" si="19"/>
        <v>-20</v>
      </c>
      <c r="I274" s="126">
        <f t="shared" si="20"/>
        <v>1032</v>
      </c>
    </row>
    <row r="275" spans="2:10" ht="18" x14ac:dyDescent="0.35">
      <c r="B275" s="76">
        <v>45822</v>
      </c>
      <c r="C275" s="77" t="s">
        <v>300</v>
      </c>
      <c r="D275" s="77">
        <v>17</v>
      </c>
      <c r="E275" s="78" t="s">
        <v>8</v>
      </c>
      <c r="F275" s="25">
        <v>42</v>
      </c>
      <c r="G275" s="25">
        <f t="shared" si="19"/>
        <v>22</v>
      </c>
      <c r="I275" s="126">
        <f t="shared" si="20"/>
        <v>1054</v>
      </c>
    </row>
    <row r="276" spans="2:10" ht="18" x14ac:dyDescent="0.35">
      <c r="B276" s="72">
        <v>45823</v>
      </c>
      <c r="C276" s="73" t="s">
        <v>301</v>
      </c>
      <c r="D276" s="73">
        <v>8</v>
      </c>
      <c r="E276" s="74" t="s">
        <v>6</v>
      </c>
      <c r="F276" s="75">
        <v>104</v>
      </c>
      <c r="G276" s="75">
        <f t="shared" si="19"/>
        <v>84</v>
      </c>
      <c r="I276" s="126">
        <f t="shared" si="20"/>
        <v>1138</v>
      </c>
    </row>
    <row r="277" spans="2:10" ht="18" x14ac:dyDescent="0.35">
      <c r="B277" s="68">
        <v>45824</v>
      </c>
      <c r="C277" s="69" t="s">
        <v>302</v>
      </c>
      <c r="D277" s="69">
        <v>13</v>
      </c>
      <c r="E277" s="70" t="s">
        <v>7</v>
      </c>
      <c r="F277" s="71">
        <v>0</v>
      </c>
      <c r="G277" s="71">
        <f t="shared" si="19"/>
        <v>-20</v>
      </c>
      <c r="I277" s="126">
        <f t="shared" si="20"/>
        <v>1118</v>
      </c>
    </row>
    <row r="278" spans="2:10" ht="18" x14ac:dyDescent="0.35">
      <c r="B278" s="76">
        <v>45825</v>
      </c>
      <c r="C278" s="77" t="s">
        <v>303</v>
      </c>
      <c r="D278" s="77">
        <v>21</v>
      </c>
      <c r="E278" s="78" t="s">
        <v>8</v>
      </c>
      <c r="F278" s="25">
        <v>50</v>
      </c>
      <c r="G278" s="25">
        <f t="shared" si="19"/>
        <v>30</v>
      </c>
      <c r="I278" s="126">
        <f t="shared" si="20"/>
        <v>1148</v>
      </c>
    </row>
    <row r="279" spans="2:10" ht="18" x14ac:dyDescent="0.35">
      <c r="B279" s="72">
        <v>45826</v>
      </c>
      <c r="C279" s="73" t="s">
        <v>40</v>
      </c>
      <c r="D279" s="73">
        <v>7.5</v>
      </c>
      <c r="E279" s="74" t="s">
        <v>6</v>
      </c>
      <c r="F279" s="75">
        <v>98</v>
      </c>
      <c r="G279" s="75">
        <f t="shared" si="19"/>
        <v>78</v>
      </c>
      <c r="I279" s="126">
        <f t="shared" si="20"/>
        <v>1226</v>
      </c>
    </row>
    <row r="280" spans="2:10" ht="18" x14ac:dyDescent="0.35">
      <c r="B280" s="68">
        <v>45827</v>
      </c>
      <c r="C280" s="69" t="s">
        <v>40</v>
      </c>
      <c r="D280" s="69">
        <v>41</v>
      </c>
      <c r="E280" s="70" t="s">
        <v>7</v>
      </c>
      <c r="F280" s="71">
        <v>0</v>
      </c>
      <c r="G280" s="71">
        <f t="shared" si="19"/>
        <v>-20</v>
      </c>
      <c r="I280" s="126">
        <f t="shared" si="20"/>
        <v>1206</v>
      </c>
    </row>
    <row r="281" spans="2:10" ht="18" x14ac:dyDescent="0.35">
      <c r="B281" s="68">
        <v>45828</v>
      </c>
      <c r="C281" s="69" t="s">
        <v>304</v>
      </c>
      <c r="D281" s="69">
        <v>6.5</v>
      </c>
      <c r="E281" s="70" t="s">
        <v>7</v>
      </c>
      <c r="F281" s="71">
        <v>0</v>
      </c>
      <c r="G281" s="71">
        <f t="shared" si="19"/>
        <v>-20</v>
      </c>
      <c r="I281" s="126">
        <f t="shared" si="20"/>
        <v>1186</v>
      </c>
    </row>
    <row r="282" spans="2:10" ht="18" x14ac:dyDescent="0.35">
      <c r="B282" s="68">
        <v>45829</v>
      </c>
      <c r="C282" s="69" t="s">
        <v>304</v>
      </c>
      <c r="D282" s="69">
        <v>8</v>
      </c>
      <c r="E282" s="70" t="s">
        <v>7</v>
      </c>
      <c r="F282" s="71">
        <v>0</v>
      </c>
      <c r="G282" s="71">
        <f t="shared" si="19"/>
        <v>-20</v>
      </c>
      <c r="I282" s="126">
        <f t="shared" si="20"/>
        <v>1166</v>
      </c>
    </row>
    <row r="283" spans="2:10" ht="18" x14ac:dyDescent="0.35">
      <c r="B283" s="68">
        <v>45829</v>
      </c>
      <c r="C283" s="69" t="s">
        <v>305</v>
      </c>
      <c r="D283" s="69">
        <v>34</v>
      </c>
      <c r="E283" s="70" t="s">
        <v>7</v>
      </c>
      <c r="F283" s="71">
        <v>0</v>
      </c>
      <c r="G283" s="71">
        <f t="shared" si="19"/>
        <v>-20</v>
      </c>
      <c r="I283" s="126">
        <f t="shared" si="20"/>
        <v>1146</v>
      </c>
    </row>
    <row r="284" spans="2:10" ht="18" x14ac:dyDescent="0.35">
      <c r="B284" s="68">
        <v>45834</v>
      </c>
      <c r="C284" s="69" t="s">
        <v>306</v>
      </c>
      <c r="D284" s="69">
        <v>8.5</v>
      </c>
      <c r="E284" s="70" t="s">
        <v>7</v>
      </c>
      <c r="F284" s="71">
        <v>0</v>
      </c>
      <c r="G284" s="71">
        <f t="shared" si="19"/>
        <v>-20</v>
      </c>
      <c r="I284" s="126">
        <f t="shared" si="20"/>
        <v>1126</v>
      </c>
    </row>
    <row r="285" spans="2:10" ht="18" x14ac:dyDescent="0.35">
      <c r="B285" s="68">
        <v>45836</v>
      </c>
      <c r="C285" s="69" t="s">
        <v>307</v>
      </c>
      <c r="D285" s="69">
        <v>15</v>
      </c>
      <c r="E285" s="70" t="s">
        <v>7</v>
      </c>
      <c r="F285" s="71">
        <v>0</v>
      </c>
      <c r="G285" s="71">
        <f t="shared" si="19"/>
        <v>-20</v>
      </c>
      <c r="I285" s="126">
        <f t="shared" si="20"/>
        <v>1106</v>
      </c>
    </row>
    <row r="286" spans="2:10" ht="18" x14ac:dyDescent="0.35">
      <c r="B286" s="76">
        <v>45836</v>
      </c>
      <c r="C286" s="76" t="s">
        <v>308</v>
      </c>
      <c r="D286" s="77">
        <v>12</v>
      </c>
      <c r="E286" s="78" t="s">
        <v>8</v>
      </c>
      <c r="F286" s="25">
        <v>32</v>
      </c>
      <c r="G286" s="25">
        <f t="shared" si="19"/>
        <v>12</v>
      </c>
      <c r="I286" s="126">
        <f t="shared" si="20"/>
        <v>1118</v>
      </c>
    </row>
    <row r="287" spans="2:10" ht="18" x14ac:dyDescent="0.35">
      <c r="B287" s="72">
        <v>45837</v>
      </c>
      <c r="C287" s="73" t="s">
        <v>309</v>
      </c>
      <c r="D287" s="73">
        <v>6.5</v>
      </c>
      <c r="E287" s="74" t="s">
        <v>6</v>
      </c>
      <c r="F287" s="75">
        <v>80</v>
      </c>
      <c r="G287" s="75">
        <f t="shared" si="19"/>
        <v>60</v>
      </c>
      <c r="I287" s="126">
        <f t="shared" si="20"/>
        <v>1178</v>
      </c>
      <c r="J287" s="82"/>
    </row>
    <row r="288" spans="2:10" ht="18" x14ac:dyDescent="0.35">
      <c r="B288" s="68">
        <v>45840</v>
      </c>
      <c r="C288" s="69" t="s">
        <v>311</v>
      </c>
      <c r="D288" s="69">
        <v>11</v>
      </c>
      <c r="E288" s="70" t="s">
        <v>7</v>
      </c>
      <c r="F288" s="71">
        <v>0</v>
      </c>
      <c r="G288" s="71">
        <f>SUM(F289)-20</f>
        <v>-20</v>
      </c>
      <c r="I288" s="126">
        <f t="shared" si="20"/>
        <v>1158</v>
      </c>
    </row>
    <row r="289" spans="2:9" ht="18" x14ac:dyDescent="0.35">
      <c r="B289" s="68">
        <v>45840</v>
      </c>
      <c r="C289" s="69" t="s">
        <v>310</v>
      </c>
      <c r="D289" s="69">
        <v>21</v>
      </c>
      <c r="E289" s="70" t="s">
        <v>7</v>
      </c>
      <c r="F289" s="71">
        <v>0</v>
      </c>
      <c r="G289" s="71">
        <f>SUM(F289)-20</f>
        <v>-20</v>
      </c>
      <c r="I289" s="126">
        <f t="shared" si="20"/>
        <v>1138</v>
      </c>
    </row>
    <row r="290" spans="2:9" ht="18" x14ac:dyDescent="0.35">
      <c r="B290" s="68">
        <v>45841</v>
      </c>
      <c r="C290" s="69" t="s">
        <v>312</v>
      </c>
      <c r="D290" s="69">
        <v>19</v>
      </c>
      <c r="E290" s="70" t="s">
        <v>7</v>
      </c>
      <c r="F290" s="71">
        <v>0</v>
      </c>
      <c r="G290" s="71">
        <f t="shared" ref="G290:G315" si="21">SUM(F290)-20</f>
        <v>-20</v>
      </c>
      <c r="I290" s="126">
        <f t="shared" si="20"/>
        <v>1118</v>
      </c>
    </row>
    <row r="291" spans="2:9" ht="18" x14ac:dyDescent="0.35">
      <c r="B291" s="68">
        <v>45842</v>
      </c>
      <c r="C291" s="69" t="s">
        <v>313</v>
      </c>
      <c r="D291" s="69">
        <v>6.5</v>
      </c>
      <c r="E291" s="70" t="s">
        <v>7</v>
      </c>
      <c r="F291" s="71">
        <v>0</v>
      </c>
      <c r="G291" s="71">
        <f t="shared" si="21"/>
        <v>-20</v>
      </c>
      <c r="I291" s="126">
        <f t="shared" si="20"/>
        <v>1098</v>
      </c>
    </row>
    <row r="292" spans="2:9" ht="18" x14ac:dyDescent="0.35">
      <c r="B292" s="68">
        <v>45843</v>
      </c>
      <c r="C292" s="69" t="s">
        <v>314</v>
      </c>
      <c r="D292" s="69">
        <v>9.5</v>
      </c>
      <c r="E292" s="70" t="s">
        <v>7</v>
      </c>
      <c r="F292" s="71">
        <v>0</v>
      </c>
      <c r="G292" s="71">
        <f t="shared" si="21"/>
        <v>-20</v>
      </c>
      <c r="I292" s="126">
        <f t="shared" si="20"/>
        <v>1078</v>
      </c>
    </row>
    <row r="293" spans="2:9" ht="18" x14ac:dyDescent="0.35">
      <c r="B293" s="72">
        <v>45843</v>
      </c>
      <c r="C293" s="73" t="s">
        <v>315</v>
      </c>
      <c r="D293" s="73">
        <v>6</v>
      </c>
      <c r="E293" s="74" t="s">
        <v>6</v>
      </c>
      <c r="F293" s="75">
        <v>73</v>
      </c>
      <c r="G293" s="75">
        <f t="shared" si="21"/>
        <v>53</v>
      </c>
      <c r="I293" s="126">
        <f t="shared" si="20"/>
        <v>1131</v>
      </c>
    </row>
    <row r="294" spans="2:9" ht="18" x14ac:dyDescent="0.35">
      <c r="B294" s="76">
        <v>45845</v>
      </c>
      <c r="C294" s="77" t="s">
        <v>317</v>
      </c>
      <c r="D294" s="77">
        <v>21</v>
      </c>
      <c r="E294" s="78" t="s">
        <v>8</v>
      </c>
      <c r="F294" s="25">
        <v>44</v>
      </c>
      <c r="G294" s="25">
        <f t="shared" si="21"/>
        <v>24</v>
      </c>
      <c r="I294" s="126">
        <f t="shared" si="20"/>
        <v>1155</v>
      </c>
    </row>
    <row r="295" spans="2:9" ht="18" x14ac:dyDescent="0.35">
      <c r="B295" s="76">
        <v>45845</v>
      </c>
      <c r="C295" s="77" t="s">
        <v>318</v>
      </c>
      <c r="D295" s="77">
        <v>7.5</v>
      </c>
      <c r="E295" s="78" t="s">
        <v>8</v>
      </c>
      <c r="F295" s="25">
        <v>23</v>
      </c>
      <c r="G295" s="25">
        <f t="shared" si="21"/>
        <v>3</v>
      </c>
      <c r="I295" s="126">
        <f t="shared" si="20"/>
        <v>1158</v>
      </c>
    </row>
    <row r="296" spans="2:9" ht="18" x14ac:dyDescent="0.35">
      <c r="B296" s="72">
        <v>45846</v>
      </c>
      <c r="C296" s="73" t="s">
        <v>319</v>
      </c>
      <c r="D296" s="73">
        <v>19</v>
      </c>
      <c r="E296" s="74" t="s">
        <v>6</v>
      </c>
      <c r="F296" s="75">
        <v>236</v>
      </c>
      <c r="G296" s="75">
        <f t="shared" si="21"/>
        <v>216</v>
      </c>
      <c r="I296" s="126">
        <f t="shared" si="20"/>
        <v>1374</v>
      </c>
    </row>
    <row r="297" spans="2:9" ht="18" x14ac:dyDescent="0.35">
      <c r="B297" s="72">
        <v>45847</v>
      </c>
      <c r="C297" s="73" t="s">
        <v>320</v>
      </c>
      <c r="D297" s="73">
        <v>7.5</v>
      </c>
      <c r="E297" s="74" t="s">
        <v>6</v>
      </c>
      <c r="F297" s="75">
        <v>98</v>
      </c>
      <c r="G297" s="75">
        <f t="shared" si="21"/>
        <v>78</v>
      </c>
      <c r="I297" s="126">
        <f t="shared" si="20"/>
        <v>1452</v>
      </c>
    </row>
    <row r="298" spans="2:9" ht="18" x14ac:dyDescent="0.35">
      <c r="B298" s="68">
        <v>45848</v>
      </c>
      <c r="C298" s="69" t="s">
        <v>321</v>
      </c>
      <c r="D298" s="69">
        <v>34</v>
      </c>
      <c r="E298" s="70" t="s">
        <v>7</v>
      </c>
      <c r="F298" s="71">
        <v>0</v>
      </c>
      <c r="G298" s="71">
        <f t="shared" si="21"/>
        <v>-20</v>
      </c>
      <c r="I298" s="126">
        <f t="shared" si="20"/>
        <v>1432</v>
      </c>
    </row>
    <row r="299" spans="2:9" ht="18" x14ac:dyDescent="0.35">
      <c r="B299" s="68">
        <v>45850</v>
      </c>
      <c r="C299" s="69" t="s">
        <v>54</v>
      </c>
      <c r="D299" s="69">
        <v>29</v>
      </c>
      <c r="E299" s="70" t="s">
        <v>7</v>
      </c>
      <c r="F299" s="71">
        <v>0</v>
      </c>
      <c r="G299" s="71">
        <f t="shared" si="21"/>
        <v>-20</v>
      </c>
      <c r="I299" s="126">
        <f t="shared" si="20"/>
        <v>1412</v>
      </c>
    </row>
    <row r="300" spans="2:9" ht="18" x14ac:dyDescent="0.35">
      <c r="B300" s="68">
        <v>45850</v>
      </c>
      <c r="C300" s="69" t="s">
        <v>54</v>
      </c>
      <c r="D300" s="69">
        <v>12</v>
      </c>
      <c r="E300" s="70" t="s">
        <v>7</v>
      </c>
      <c r="F300" s="71">
        <v>0</v>
      </c>
      <c r="G300" s="71">
        <f t="shared" si="21"/>
        <v>-20</v>
      </c>
      <c r="I300" s="126">
        <f t="shared" si="20"/>
        <v>1392</v>
      </c>
    </row>
    <row r="301" spans="2:9" ht="18" x14ac:dyDescent="0.35">
      <c r="B301" s="76">
        <v>45853</v>
      </c>
      <c r="C301" s="77" t="s">
        <v>322</v>
      </c>
      <c r="D301" s="77">
        <v>7</v>
      </c>
      <c r="E301" s="78" t="s">
        <v>8</v>
      </c>
      <c r="F301" s="25">
        <v>22</v>
      </c>
      <c r="G301" s="25">
        <f t="shared" si="21"/>
        <v>2</v>
      </c>
      <c r="I301" s="126">
        <f t="shared" si="20"/>
        <v>1394</v>
      </c>
    </row>
    <row r="302" spans="2:9" ht="18" x14ac:dyDescent="0.35">
      <c r="B302" s="68">
        <v>45853</v>
      </c>
      <c r="C302" s="69" t="s">
        <v>323</v>
      </c>
      <c r="D302" s="69">
        <v>10</v>
      </c>
      <c r="E302" s="70" t="s">
        <v>7</v>
      </c>
      <c r="F302" s="71">
        <v>0</v>
      </c>
      <c r="G302" s="71">
        <f t="shared" si="21"/>
        <v>-20</v>
      </c>
      <c r="I302" s="126">
        <f t="shared" si="20"/>
        <v>1374</v>
      </c>
    </row>
    <row r="303" spans="2:9" ht="18" x14ac:dyDescent="0.35">
      <c r="B303" s="68">
        <v>45855</v>
      </c>
      <c r="C303" s="69" t="s">
        <v>324</v>
      </c>
      <c r="D303" s="69">
        <v>17</v>
      </c>
      <c r="E303" s="70" t="s">
        <v>7</v>
      </c>
      <c r="F303" s="71">
        <v>0</v>
      </c>
      <c r="G303" s="71">
        <f t="shared" si="21"/>
        <v>-20</v>
      </c>
      <c r="I303" s="126">
        <f t="shared" si="20"/>
        <v>1354</v>
      </c>
    </row>
    <row r="304" spans="2:9" ht="18" x14ac:dyDescent="0.35">
      <c r="B304" s="76">
        <v>45855</v>
      </c>
      <c r="C304" s="77" t="s">
        <v>325</v>
      </c>
      <c r="D304" s="77">
        <v>6</v>
      </c>
      <c r="E304" s="78" t="s">
        <v>8</v>
      </c>
      <c r="F304" s="25">
        <v>20</v>
      </c>
      <c r="G304" s="25">
        <f t="shared" si="21"/>
        <v>0</v>
      </c>
      <c r="I304" s="126">
        <f t="shared" si="20"/>
        <v>1354</v>
      </c>
    </row>
    <row r="305" spans="2:10" ht="18" x14ac:dyDescent="0.35">
      <c r="B305" s="68">
        <v>45856</v>
      </c>
      <c r="C305" s="69" t="s">
        <v>227</v>
      </c>
      <c r="D305" s="69">
        <v>21</v>
      </c>
      <c r="E305" s="70" t="s">
        <v>7</v>
      </c>
      <c r="F305" s="71">
        <v>0</v>
      </c>
      <c r="G305" s="71">
        <f t="shared" si="21"/>
        <v>-20</v>
      </c>
      <c r="I305" s="126">
        <f t="shared" si="20"/>
        <v>1334</v>
      </c>
    </row>
    <row r="306" spans="2:10" ht="18" x14ac:dyDescent="0.35">
      <c r="B306" s="76">
        <v>45857</v>
      </c>
      <c r="C306" s="77" t="s">
        <v>328</v>
      </c>
      <c r="D306" s="77">
        <v>11</v>
      </c>
      <c r="E306" s="78" t="s">
        <v>8</v>
      </c>
      <c r="F306" s="25">
        <v>30</v>
      </c>
      <c r="G306" s="25">
        <f t="shared" si="21"/>
        <v>10</v>
      </c>
      <c r="I306" s="126">
        <f t="shared" si="20"/>
        <v>1344</v>
      </c>
    </row>
    <row r="307" spans="2:10" ht="18" x14ac:dyDescent="0.35">
      <c r="B307" s="72">
        <v>45857</v>
      </c>
      <c r="C307" s="73" t="s">
        <v>326</v>
      </c>
      <c r="D307" s="73">
        <v>13</v>
      </c>
      <c r="E307" s="74" t="s">
        <v>6</v>
      </c>
      <c r="F307" s="75">
        <v>164</v>
      </c>
      <c r="G307" s="75">
        <f t="shared" si="21"/>
        <v>144</v>
      </c>
      <c r="I307" s="126">
        <f t="shared" si="20"/>
        <v>1488</v>
      </c>
    </row>
    <row r="308" spans="2:10" ht="18" x14ac:dyDescent="0.35">
      <c r="B308" s="68">
        <v>45857</v>
      </c>
      <c r="C308" s="69" t="s">
        <v>327</v>
      </c>
      <c r="D308" s="69">
        <v>67</v>
      </c>
      <c r="E308" s="70" t="s">
        <v>7</v>
      </c>
      <c r="F308" s="71">
        <v>0</v>
      </c>
      <c r="G308" s="71">
        <f t="shared" si="21"/>
        <v>-20</v>
      </c>
      <c r="I308" s="126">
        <f t="shared" si="20"/>
        <v>1468</v>
      </c>
    </row>
    <row r="309" spans="2:10" ht="18" x14ac:dyDescent="0.35">
      <c r="B309" s="68">
        <v>45859</v>
      </c>
      <c r="C309" s="69" t="s">
        <v>329</v>
      </c>
      <c r="D309" s="69">
        <v>81</v>
      </c>
      <c r="E309" s="70" t="s">
        <v>7</v>
      </c>
      <c r="F309" s="71">
        <v>0</v>
      </c>
      <c r="G309" s="71">
        <f t="shared" si="21"/>
        <v>-20</v>
      </c>
      <c r="I309" s="126">
        <f t="shared" si="20"/>
        <v>1448</v>
      </c>
    </row>
    <row r="310" spans="2:10" ht="18" x14ac:dyDescent="0.35">
      <c r="B310" s="72">
        <v>45860</v>
      </c>
      <c r="C310" s="73" t="s">
        <v>330</v>
      </c>
      <c r="D310" s="73">
        <v>7.5</v>
      </c>
      <c r="E310" s="74" t="s">
        <v>6</v>
      </c>
      <c r="F310" s="75">
        <v>98</v>
      </c>
      <c r="G310" s="75">
        <f t="shared" si="21"/>
        <v>78</v>
      </c>
      <c r="I310" s="126">
        <f t="shared" si="20"/>
        <v>1526</v>
      </c>
    </row>
    <row r="311" spans="2:10" ht="18" x14ac:dyDescent="0.35">
      <c r="B311" s="68">
        <v>45860</v>
      </c>
      <c r="C311" s="69" t="s">
        <v>331</v>
      </c>
      <c r="D311" s="69">
        <v>11</v>
      </c>
      <c r="E311" s="70" t="s">
        <v>7</v>
      </c>
      <c r="F311" s="71">
        <v>0</v>
      </c>
      <c r="G311" s="71">
        <f t="shared" si="21"/>
        <v>-20</v>
      </c>
      <c r="I311" s="126">
        <f t="shared" si="20"/>
        <v>1506</v>
      </c>
    </row>
    <row r="312" spans="2:10" ht="18" x14ac:dyDescent="0.35">
      <c r="B312" s="72">
        <v>45862</v>
      </c>
      <c r="C312" s="73" t="s">
        <v>332</v>
      </c>
      <c r="D312" s="73">
        <v>7</v>
      </c>
      <c r="E312" s="74" t="s">
        <v>6</v>
      </c>
      <c r="F312" s="75">
        <v>92</v>
      </c>
      <c r="G312" s="75">
        <f t="shared" si="21"/>
        <v>72</v>
      </c>
      <c r="I312" s="126">
        <f t="shared" si="20"/>
        <v>1578</v>
      </c>
    </row>
    <row r="313" spans="2:10" ht="18" x14ac:dyDescent="0.35">
      <c r="B313" s="76">
        <v>45862</v>
      </c>
      <c r="C313" s="77" t="s">
        <v>333</v>
      </c>
      <c r="D313" s="77">
        <v>9</v>
      </c>
      <c r="E313" s="78" t="s">
        <v>8</v>
      </c>
      <c r="F313" s="25">
        <v>26</v>
      </c>
      <c r="G313" s="25">
        <f t="shared" si="21"/>
        <v>6</v>
      </c>
      <c r="I313" s="126">
        <f t="shared" si="20"/>
        <v>1584</v>
      </c>
    </row>
    <row r="314" spans="2:10" ht="18" x14ac:dyDescent="0.35">
      <c r="B314" s="72">
        <v>45865</v>
      </c>
      <c r="C314" s="73" t="s">
        <v>334</v>
      </c>
      <c r="D314" s="73">
        <v>8</v>
      </c>
      <c r="E314" s="74" t="s">
        <v>6</v>
      </c>
      <c r="F314" s="75">
        <v>104</v>
      </c>
      <c r="G314" s="75">
        <f t="shared" si="21"/>
        <v>84</v>
      </c>
      <c r="I314" s="126">
        <f t="shared" si="20"/>
        <v>1668</v>
      </c>
    </row>
    <row r="315" spans="2:10" ht="18" x14ac:dyDescent="0.35">
      <c r="B315" s="76">
        <v>45865</v>
      </c>
      <c r="C315" s="77" t="s">
        <v>335</v>
      </c>
      <c r="D315" s="77">
        <v>21</v>
      </c>
      <c r="E315" s="78" t="s">
        <v>8</v>
      </c>
      <c r="F315" s="25">
        <v>50</v>
      </c>
      <c r="G315" s="25">
        <f t="shared" si="21"/>
        <v>30</v>
      </c>
      <c r="I315" s="126">
        <f t="shared" si="20"/>
        <v>1698</v>
      </c>
      <c r="J315" s="82"/>
    </row>
    <row r="316" spans="2:10" ht="18" x14ac:dyDescent="0.35">
      <c r="B316" s="76">
        <v>45871</v>
      </c>
      <c r="C316" s="77" t="s">
        <v>338</v>
      </c>
      <c r="D316" s="77">
        <v>10</v>
      </c>
      <c r="E316" s="78" t="s">
        <v>8</v>
      </c>
      <c r="F316" s="25">
        <v>28</v>
      </c>
      <c r="G316" s="25">
        <v>8</v>
      </c>
      <c r="I316" s="126">
        <f t="shared" si="20"/>
        <v>1706</v>
      </c>
    </row>
    <row r="317" spans="2:10" ht="18" x14ac:dyDescent="0.35">
      <c r="B317" s="68">
        <v>45871</v>
      </c>
      <c r="C317" s="69" t="s">
        <v>340</v>
      </c>
      <c r="D317" s="69">
        <v>6.5</v>
      </c>
      <c r="E317" s="70" t="s">
        <v>7</v>
      </c>
      <c r="F317" s="71">
        <v>0</v>
      </c>
      <c r="G317" s="71">
        <f>SUM(F317)-20</f>
        <v>-20</v>
      </c>
      <c r="I317" s="126">
        <f t="shared" si="20"/>
        <v>1686</v>
      </c>
    </row>
    <row r="318" spans="2:10" ht="18" x14ac:dyDescent="0.35">
      <c r="B318" s="84">
        <v>45871</v>
      </c>
      <c r="C318" s="73" t="s">
        <v>341</v>
      </c>
      <c r="D318" s="73">
        <v>6.6</v>
      </c>
      <c r="E318" s="74" t="s">
        <v>6</v>
      </c>
      <c r="F318" s="75">
        <v>86</v>
      </c>
      <c r="G318" s="75">
        <f t="shared" ref="G318:G333" si="22">SUM(F318)-20</f>
        <v>66</v>
      </c>
      <c r="I318" s="126">
        <f t="shared" si="20"/>
        <v>1752</v>
      </c>
    </row>
    <row r="319" spans="2:10" ht="18" x14ac:dyDescent="0.35">
      <c r="B319" s="76">
        <v>45871</v>
      </c>
      <c r="C319" s="77" t="s">
        <v>342</v>
      </c>
      <c r="D319" s="77">
        <v>15</v>
      </c>
      <c r="E319" s="78" t="s">
        <v>8</v>
      </c>
      <c r="F319" s="25">
        <v>38</v>
      </c>
      <c r="G319" s="25">
        <f t="shared" si="22"/>
        <v>18</v>
      </c>
      <c r="I319" s="126">
        <f t="shared" si="20"/>
        <v>1770</v>
      </c>
    </row>
    <row r="320" spans="2:10" ht="18" x14ac:dyDescent="0.35">
      <c r="B320" s="68">
        <v>45874</v>
      </c>
      <c r="C320" s="69" t="s">
        <v>343</v>
      </c>
      <c r="D320" s="69">
        <v>10</v>
      </c>
      <c r="E320" s="70" t="s">
        <v>7</v>
      </c>
      <c r="F320" s="71">
        <v>0</v>
      </c>
      <c r="G320" s="71">
        <f t="shared" si="22"/>
        <v>-20</v>
      </c>
      <c r="I320" s="126">
        <f t="shared" si="20"/>
        <v>1750</v>
      </c>
    </row>
    <row r="321" spans="2:10" ht="18" x14ac:dyDescent="0.35">
      <c r="B321" s="68">
        <v>45877</v>
      </c>
      <c r="C321" s="69" t="s">
        <v>344</v>
      </c>
      <c r="D321" s="69">
        <v>13</v>
      </c>
      <c r="E321" s="70" t="s">
        <v>7</v>
      </c>
      <c r="F321" s="71">
        <v>0</v>
      </c>
      <c r="G321" s="71">
        <f t="shared" si="22"/>
        <v>-20</v>
      </c>
      <c r="I321" s="126">
        <f t="shared" si="20"/>
        <v>1730</v>
      </c>
    </row>
    <row r="322" spans="2:10" ht="18" x14ac:dyDescent="0.35">
      <c r="B322" s="76">
        <v>45878</v>
      </c>
      <c r="C322" s="77" t="s">
        <v>345</v>
      </c>
      <c r="D322" s="77">
        <v>17</v>
      </c>
      <c r="E322" s="78" t="s">
        <v>8</v>
      </c>
      <c r="F322" s="25">
        <v>42</v>
      </c>
      <c r="G322" s="25">
        <f t="shared" si="22"/>
        <v>22</v>
      </c>
      <c r="I322" s="126">
        <f t="shared" si="20"/>
        <v>1752</v>
      </c>
    </row>
    <row r="323" spans="2:10" ht="18" x14ac:dyDescent="0.35">
      <c r="B323" s="72">
        <v>45878</v>
      </c>
      <c r="C323" s="73" t="s">
        <v>118</v>
      </c>
      <c r="D323" s="73">
        <v>7</v>
      </c>
      <c r="E323" s="74" t="s">
        <v>6</v>
      </c>
      <c r="F323" s="75">
        <v>80</v>
      </c>
      <c r="G323" s="75">
        <f t="shared" si="22"/>
        <v>60</v>
      </c>
      <c r="I323" s="126">
        <f t="shared" si="20"/>
        <v>1812</v>
      </c>
    </row>
    <row r="324" spans="2:10" ht="18" x14ac:dyDescent="0.35">
      <c r="B324" s="76">
        <v>45879</v>
      </c>
      <c r="C324" s="77" t="s">
        <v>347</v>
      </c>
      <c r="D324" s="77">
        <v>23</v>
      </c>
      <c r="E324" s="78" t="s">
        <v>8</v>
      </c>
      <c r="F324" s="25">
        <v>43</v>
      </c>
      <c r="G324" s="25">
        <f t="shared" si="22"/>
        <v>23</v>
      </c>
      <c r="I324" s="126">
        <f t="shared" si="20"/>
        <v>1835</v>
      </c>
    </row>
    <row r="325" spans="2:10" ht="18" x14ac:dyDescent="0.35">
      <c r="B325" s="76">
        <v>45885</v>
      </c>
      <c r="C325" s="77" t="s">
        <v>348</v>
      </c>
      <c r="D325" s="77">
        <v>12</v>
      </c>
      <c r="E325" s="78" t="s">
        <v>8</v>
      </c>
      <c r="F325" s="25">
        <v>32</v>
      </c>
      <c r="G325" s="25">
        <f t="shared" si="22"/>
        <v>12</v>
      </c>
      <c r="I325" s="126">
        <f t="shared" ref="I325:I388" si="23">SUM(I324,G325)</f>
        <v>1847</v>
      </c>
    </row>
    <row r="326" spans="2:10" ht="18" x14ac:dyDescent="0.35">
      <c r="B326" s="76">
        <v>45885</v>
      </c>
      <c r="C326" s="77" t="s">
        <v>348</v>
      </c>
      <c r="D326" s="77">
        <v>12</v>
      </c>
      <c r="E326" s="78" t="s">
        <v>8</v>
      </c>
      <c r="F326" s="25">
        <v>32</v>
      </c>
      <c r="G326" s="25">
        <f t="shared" si="22"/>
        <v>12</v>
      </c>
      <c r="I326" s="126">
        <f t="shared" si="23"/>
        <v>1859</v>
      </c>
    </row>
    <row r="327" spans="2:10" ht="18" x14ac:dyDescent="0.35">
      <c r="B327" s="76">
        <v>45885</v>
      </c>
      <c r="C327" s="77" t="s">
        <v>350</v>
      </c>
      <c r="D327" s="77">
        <v>12</v>
      </c>
      <c r="E327" s="78" t="s">
        <v>8</v>
      </c>
      <c r="F327" s="25">
        <v>30</v>
      </c>
      <c r="G327" s="25">
        <v>12</v>
      </c>
      <c r="I327" s="126">
        <f t="shared" si="23"/>
        <v>1871</v>
      </c>
    </row>
    <row r="328" spans="2:10" ht="18" x14ac:dyDescent="0.35">
      <c r="B328" s="76">
        <v>45887</v>
      </c>
      <c r="C328" s="77" t="s">
        <v>351</v>
      </c>
      <c r="D328" s="77">
        <v>9</v>
      </c>
      <c r="E328" s="78" t="s">
        <v>8</v>
      </c>
      <c r="F328" s="25">
        <v>26</v>
      </c>
      <c r="G328" s="25">
        <f t="shared" si="22"/>
        <v>6</v>
      </c>
      <c r="I328" s="126">
        <f t="shared" si="23"/>
        <v>1877</v>
      </c>
    </row>
    <row r="329" spans="2:10" ht="18" x14ac:dyDescent="0.35">
      <c r="B329" s="76">
        <v>45889</v>
      </c>
      <c r="C329" s="77" t="s">
        <v>35</v>
      </c>
      <c r="D329" s="77">
        <v>26</v>
      </c>
      <c r="E329" s="78" t="s">
        <v>8</v>
      </c>
      <c r="F329" s="25">
        <v>60</v>
      </c>
      <c r="G329" s="25">
        <f t="shared" ref="G329" si="24">SUM(F329)-20</f>
        <v>40</v>
      </c>
      <c r="I329" s="126">
        <f t="shared" si="23"/>
        <v>1917</v>
      </c>
    </row>
    <row r="330" spans="2:10" ht="18" x14ac:dyDescent="0.35">
      <c r="B330" s="76">
        <v>45889</v>
      </c>
      <c r="C330" s="77" t="s">
        <v>352</v>
      </c>
      <c r="D330" s="77">
        <v>6.5</v>
      </c>
      <c r="E330" s="78" t="s">
        <v>8</v>
      </c>
      <c r="F330" s="25">
        <v>21</v>
      </c>
      <c r="G330" s="25">
        <f t="shared" si="22"/>
        <v>1</v>
      </c>
      <c r="I330" s="126">
        <f t="shared" si="23"/>
        <v>1918</v>
      </c>
    </row>
    <row r="331" spans="2:10" ht="18" x14ac:dyDescent="0.35">
      <c r="B331" s="76">
        <v>45890</v>
      </c>
      <c r="C331" s="77" t="s">
        <v>353</v>
      </c>
      <c r="D331" s="77">
        <v>5</v>
      </c>
      <c r="E331" s="78" t="s">
        <v>8</v>
      </c>
      <c r="F331" s="25">
        <v>18</v>
      </c>
      <c r="G331" s="25">
        <f t="shared" si="22"/>
        <v>-2</v>
      </c>
      <c r="I331" s="126">
        <f t="shared" si="23"/>
        <v>1916</v>
      </c>
    </row>
    <row r="332" spans="2:10" ht="18" x14ac:dyDescent="0.35">
      <c r="B332" s="68">
        <v>45892</v>
      </c>
      <c r="C332" s="69" t="s">
        <v>77</v>
      </c>
      <c r="D332" s="69">
        <v>6.5</v>
      </c>
      <c r="E332" s="70" t="s">
        <v>7</v>
      </c>
      <c r="F332" s="71">
        <v>0</v>
      </c>
      <c r="G332" s="71">
        <f t="shared" si="22"/>
        <v>-20</v>
      </c>
      <c r="I332" s="126">
        <f t="shared" si="23"/>
        <v>1896</v>
      </c>
    </row>
    <row r="333" spans="2:10" ht="18" x14ac:dyDescent="0.35">
      <c r="B333" s="72">
        <v>45896</v>
      </c>
      <c r="C333" s="73" t="s">
        <v>354</v>
      </c>
      <c r="D333" s="73">
        <v>4</v>
      </c>
      <c r="E333" s="74" t="s">
        <v>6</v>
      </c>
      <c r="F333" s="75">
        <v>56</v>
      </c>
      <c r="G333" s="75">
        <f t="shared" si="22"/>
        <v>36</v>
      </c>
      <c r="I333" s="126">
        <f t="shared" si="23"/>
        <v>1932</v>
      </c>
    </row>
    <row r="334" spans="2:10" ht="18" x14ac:dyDescent="0.35">
      <c r="B334" s="76">
        <v>45896</v>
      </c>
      <c r="C334" s="77" t="s">
        <v>355</v>
      </c>
      <c r="D334" s="77">
        <v>5.5</v>
      </c>
      <c r="E334" s="78" t="s">
        <v>8</v>
      </c>
      <c r="F334" s="25">
        <v>21</v>
      </c>
      <c r="G334" s="25">
        <f t="shared" ref="G334:G336" si="25">SUM(F334)-20</f>
        <v>1</v>
      </c>
      <c r="I334" s="126">
        <f t="shared" si="23"/>
        <v>1933</v>
      </c>
    </row>
    <row r="335" spans="2:10" ht="18" x14ac:dyDescent="0.35">
      <c r="B335" s="68">
        <v>45898</v>
      </c>
      <c r="C335" s="69" t="s">
        <v>356</v>
      </c>
      <c r="D335" s="69">
        <v>12</v>
      </c>
      <c r="E335" s="70" t="s">
        <v>7</v>
      </c>
      <c r="F335" s="71">
        <v>0</v>
      </c>
      <c r="G335" s="71">
        <f t="shared" si="25"/>
        <v>-20</v>
      </c>
      <c r="I335" s="126">
        <f t="shared" si="23"/>
        <v>1913</v>
      </c>
    </row>
    <row r="336" spans="2:10" ht="18" x14ac:dyDescent="0.35">
      <c r="B336" s="68">
        <v>45900</v>
      </c>
      <c r="C336" s="69" t="s">
        <v>357</v>
      </c>
      <c r="D336" s="69">
        <v>21</v>
      </c>
      <c r="E336" s="70" t="s">
        <v>7</v>
      </c>
      <c r="F336" s="71">
        <v>0</v>
      </c>
      <c r="G336" s="71">
        <f t="shared" si="25"/>
        <v>-20</v>
      </c>
      <c r="I336" s="126">
        <f t="shared" si="23"/>
        <v>1893</v>
      </c>
      <c r="J336" s="82"/>
    </row>
    <row r="337" spans="1:9" ht="18" x14ac:dyDescent="0.35">
      <c r="A337" t="s">
        <v>380</v>
      </c>
      <c r="B337" s="72">
        <v>45901</v>
      </c>
      <c r="C337" s="73" t="s">
        <v>359</v>
      </c>
      <c r="D337" s="86">
        <v>15</v>
      </c>
      <c r="E337" s="74" t="s">
        <v>6</v>
      </c>
      <c r="F337" s="75">
        <v>154</v>
      </c>
      <c r="G337" s="75">
        <f>SUM(F337)-20</f>
        <v>134</v>
      </c>
      <c r="I337" s="126">
        <f t="shared" si="23"/>
        <v>2027</v>
      </c>
    </row>
    <row r="338" spans="1:9" ht="18" x14ac:dyDescent="0.35">
      <c r="B338" s="68">
        <v>45902</v>
      </c>
      <c r="C338" s="69" t="s">
        <v>360</v>
      </c>
      <c r="D338" s="69">
        <v>19</v>
      </c>
      <c r="E338" s="70" t="s">
        <v>7</v>
      </c>
      <c r="F338" s="71">
        <v>0</v>
      </c>
      <c r="G338" s="71">
        <f t="shared" ref="G338:G339" si="26">SUM(F338)-20</f>
        <v>-20</v>
      </c>
      <c r="I338" s="126">
        <f t="shared" si="23"/>
        <v>2007</v>
      </c>
    </row>
    <row r="339" spans="1:9" ht="18" x14ac:dyDescent="0.35">
      <c r="B339" s="68">
        <v>45903</v>
      </c>
      <c r="C339" s="69" t="s">
        <v>361</v>
      </c>
      <c r="D339" s="69">
        <v>13</v>
      </c>
      <c r="E339" s="70" t="s">
        <v>7</v>
      </c>
      <c r="F339" s="71">
        <v>0</v>
      </c>
      <c r="G339" s="71">
        <f t="shared" si="26"/>
        <v>-20</v>
      </c>
      <c r="I339" s="126">
        <f t="shared" si="23"/>
        <v>1987</v>
      </c>
    </row>
    <row r="340" spans="1:9" ht="18" x14ac:dyDescent="0.35">
      <c r="B340" s="76">
        <v>45905</v>
      </c>
      <c r="C340" s="77" t="s">
        <v>362</v>
      </c>
      <c r="D340" s="77">
        <v>13</v>
      </c>
      <c r="E340" s="78" t="s">
        <v>8</v>
      </c>
      <c r="F340" s="25">
        <v>34</v>
      </c>
      <c r="G340" s="25">
        <f t="shared" ref="G340" si="27">SUM(F340)-20</f>
        <v>14</v>
      </c>
      <c r="I340" s="126">
        <f t="shared" si="23"/>
        <v>2001</v>
      </c>
    </row>
    <row r="341" spans="1:9" ht="18" x14ac:dyDescent="0.35">
      <c r="B341" s="68">
        <v>45906</v>
      </c>
      <c r="C341" s="69" t="s">
        <v>363</v>
      </c>
      <c r="D341" s="69">
        <v>11</v>
      </c>
      <c r="E341" s="70" t="s">
        <v>7</v>
      </c>
      <c r="F341" s="71">
        <v>0</v>
      </c>
      <c r="G341" s="71">
        <f t="shared" ref="G341:G356" si="28">SUM(F341)-20</f>
        <v>-20</v>
      </c>
      <c r="I341" s="126">
        <f t="shared" si="23"/>
        <v>1981</v>
      </c>
    </row>
    <row r="342" spans="1:9" ht="18" x14ac:dyDescent="0.35">
      <c r="B342" s="68">
        <v>45906</v>
      </c>
      <c r="C342" s="69" t="s">
        <v>363</v>
      </c>
      <c r="D342" s="69">
        <v>11</v>
      </c>
      <c r="E342" s="70" t="s">
        <v>7</v>
      </c>
      <c r="F342" s="71">
        <v>0</v>
      </c>
      <c r="G342" s="71">
        <f t="shared" si="28"/>
        <v>-20</v>
      </c>
      <c r="I342" s="126">
        <f t="shared" si="23"/>
        <v>1961</v>
      </c>
    </row>
    <row r="343" spans="1:9" ht="18" x14ac:dyDescent="0.35">
      <c r="B343" s="76">
        <v>45911</v>
      </c>
      <c r="C343" s="77" t="s">
        <v>98</v>
      </c>
      <c r="D343" s="77">
        <v>8</v>
      </c>
      <c r="E343" s="78" t="s">
        <v>8</v>
      </c>
      <c r="F343" s="25">
        <v>24</v>
      </c>
      <c r="G343" s="25">
        <f t="shared" si="28"/>
        <v>4</v>
      </c>
      <c r="I343" s="126">
        <f t="shared" si="23"/>
        <v>1965</v>
      </c>
    </row>
    <row r="344" spans="1:9" ht="18" x14ac:dyDescent="0.35">
      <c r="B344" s="68">
        <v>45912</v>
      </c>
      <c r="C344" s="69" t="s">
        <v>365</v>
      </c>
      <c r="D344" s="69">
        <v>7.5</v>
      </c>
      <c r="E344" s="70" t="s">
        <v>7</v>
      </c>
      <c r="F344" s="71">
        <v>0</v>
      </c>
      <c r="G344" s="71">
        <f t="shared" si="28"/>
        <v>-20</v>
      </c>
      <c r="I344" s="126">
        <f t="shared" si="23"/>
        <v>1945</v>
      </c>
    </row>
    <row r="345" spans="1:9" ht="18" x14ac:dyDescent="0.35">
      <c r="A345" s="15"/>
      <c r="B345" s="68">
        <v>45913</v>
      </c>
      <c r="C345" s="69" t="s">
        <v>365</v>
      </c>
      <c r="D345" s="69">
        <v>23</v>
      </c>
      <c r="E345" s="70" t="s">
        <v>7</v>
      </c>
      <c r="F345" s="71">
        <v>0</v>
      </c>
      <c r="G345" s="71">
        <f t="shared" si="28"/>
        <v>-20</v>
      </c>
      <c r="I345" s="126">
        <f t="shared" si="23"/>
        <v>1925</v>
      </c>
    </row>
    <row r="346" spans="1:9" ht="18" x14ac:dyDescent="0.35">
      <c r="B346" s="76">
        <v>45913</v>
      </c>
      <c r="C346" s="77" t="s">
        <v>366</v>
      </c>
      <c r="D346" s="77">
        <v>15</v>
      </c>
      <c r="E346" s="78" t="s">
        <v>8</v>
      </c>
      <c r="F346" s="25">
        <v>38</v>
      </c>
      <c r="G346" s="25">
        <f t="shared" si="28"/>
        <v>18</v>
      </c>
      <c r="I346" s="126">
        <f t="shared" si="23"/>
        <v>1943</v>
      </c>
    </row>
    <row r="347" spans="1:9" ht="18" x14ac:dyDescent="0.35">
      <c r="B347" s="68">
        <v>45915</v>
      </c>
      <c r="C347" s="69" t="s">
        <v>367</v>
      </c>
      <c r="D347" s="69">
        <v>19</v>
      </c>
      <c r="E347" s="70" t="s">
        <v>7</v>
      </c>
      <c r="F347" s="71">
        <v>0</v>
      </c>
      <c r="G347" s="71">
        <f t="shared" si="28"/>
        <v>-20</v>
      </c>
      <c r="I347" s="126">
        <f t="shared" si="23"/>
        <v>1923</v>
      </c>
    </row>
    <row r="348" spans="1:9" ht="18" x14ac:dyDescent="0.35">
      <c r="B348" s="68">
        <v>45917</v>
      </c>
      <c r="C348" s="69" t="s">
        <v>368</v>
      </c>
      <c r="D348" s="69">
        <v>17</v>
      </c>
      <c r="E348" s="70" t="s">
        <v>7</v>
      </c>
      <c r="F348" s="71">
        <v>0</v>
      </c>
      <c r="G348" s="71">
        <f t="shared" si="28"/>
        <v>-20</v>
      </c>
      <c r="I348" s="126">
        <f t="shared" si="23"/>
        <v>1903</v>
      </c>
    </row>
    <row r="349" spans="1:9" ht="18" x14ac:dyDescent="0.35">
      <c r="B349" s="76">
        <v>45918</v>
      </c>
      <c r="C349" s="77" t="s">
        <v>369</v>
      </c>
      <c r="D349" s="77">
        <v>13</v>
      </c>
      <c r="E349" s="78" t="s">
        <v>8</v>
      </c>
      <c r="F349" s="25">
        <v>32</v>
      </c>
      <c r="G349" s="25">
        <f t="shared" si="28"/>
        <v>12</v>
      </c>
      <c r="I349" s="126">
        <f t="shared" si="23"/>
        <v>1915</v>
      </c>
    </row>
    <row r="350" spans="1:9" ht="18" x14ac:dyDescent="0.35">
      <c r="B350" s="68">
        <v>45919</v>
      </c>
      <c r="C350" s="69" t="s">
        <v>101</v>
      </c>
      <c r="D350" s="69">
        <v>17</v>
      </c>
      <c r="E350" s="70" t="s">
        <v>7</v>
      </c>
      <c r="F350" s="71">
        <v>0</v>
      </c>
      <c r="G350" s="71">
        <f t="shared" si="28"/>
        <v>-20</v>
      </c>
      <c r="I350" s="126">
        <f t="shared" si="23"/>
        <v>1895</v>
      </c>
    </row>
    <row r="351" spans="1:9" ht="18" x14ac:dyDescent="0.35">
      <c r="B351" s="68">
        <v>45920</v>
      </c>
      <c r="C351" s="69" t="s">
        <v>370</v>
      </c>
      <c r="D351" s="69">
        <v>4</v>
      </c>
      <c r="E351" s="70" t="s">
        <v>7</v>
      </c>
      <c r="F351" s="71">
        <v>0</v>
      </c>
      <c r="G351" s="71">
        <f t="shared" si="28"/>
        <v>-20</v>
      </c>
      <c r="I351" s="126">
        <f t="shared" si="23"/>
        <v>1875</v>
      </c>
    </row>
    <row r="352" spans="1:9" ht="18" x14ac:dyDescent="0.35">
      <c r="B352" s="68">
        <v>45921</v>
      </c>
      <c r="C352" s="69" t="s">
        <v>103</v>
      </c>
      <c r="D352" s="69">
        <v>21</v>
      </c>
      <c r="E352" s="70" t="s">
        <v>7</v>
      </c>
      <c r="F352" s="71">
        <v>0</v>
      </c>
      <c r="G352" s="71">
        <f t="shared" si="28"/>
        <v>-20</v>
      </c>
      <c r="I352" s="126">
        <f t="shared" si="23"/>
        <v>1855</v>
      </c>
    </row>
    <row r="353" spans="2:9" ht="18" x14ac:dyDescent="0.35">
      <c r="B353" s="76">
        <v>45921</v>
      </c>
      <c r="C353" s="77" t="s">
        <v>371</v>
      </c>
      <c r="D353" s="77">
        <v>8.5</v>
      </c>
      <c r="E353" s="78" t="s">
        <v>8</v>
      </c>
      <c r="F353" s="25">
        <v>25</v>
      </c>
      <c r="G353" s="25">
        <f t="shared" si="28"/>
        <v>5</v>
      </c>
      <c r="I353" s="126">
        <f t="shared" si="23"/>
        <v>1860</v>
      </c>
    </row>
    <row r="354" spans="2:9" ht="18" x14ac:dyDescent="0.35">
      <c r="B354" s="68">
        <v>45923</v>
      </c>
      <c r="C354" s="69" t="s">
        <v>372</v>
      </c>
      <c r="D354" s="69">
        <v>19</v>
      </c>
      <c r="E354" s="70" t="s">
        <v>7</v>
      </c>
      <c r="F354" s="71">
        <v>0</v>
      </c>
      <c r="G354" s="71">
        <f t="shared" si="28"/>
        <v>-20</v>
      </c>
      <c r="I354" s="126">
        <f t="shared" si="23"/>
        <v>1840</v>
      </c>
    </row>
    <row r="355" spans="2:9" ht="18" x14ac:dyDescent="0.35">
      <c r="B355" s="72">
        <v>45923</v>
      </c>
      <c r="C355" s="73" t="s">
        <v>373</v>
      </c>
      <c r="D355" s="73">
        <v>8.5</v>
      </c>
      <c r="E355" s="74" t="s">
        <v>6</v>
      </c>
      <c r="F355" s="75">
        <v>110</v>
      </c>
      <c r="G355" s="75">
        <f t="shared" si="28"/>
        <v>90</v>
      </c>
      <c r="I355" s="126">
        <f t="shared" si="23"/>
        <v>1930</v>
      </c>
    </row>
    <row r="356" spans="2:9" ht="18" x14ac:dyDescent="0.35">
      <c r="B356" s="76">
        <v>45924</v>
      </c>
      <c r="C356" s="77" t="s">
        <v>374</v>
      </c>
      <c r="D356" s="77">
        <v>7.5</v>
      </c>
      <c r="E356" s="78" t="s">
        <v>8</v>
      </c>
      <c r="F356" s="25">
        <v>23</v>
      </c>
      <c r="G356" s="25">
        <f t="shared" si="28"/>
        <v>3</v>
      </c>
      <c r="I356" s="126">
        <f t="shared" si="23"/>
        <v>1933</v>
      </c>
    </row>
    <row r="357" spans="2:9" ht="18" x14ac:dyDescent="0.35">
      <c r="B357" s="76">
        <v>45926</v>
      </c>
      <c r="C357" s="77" t="s">
        <v>376</v>
      </c>
      <c r="D357" s="77">
        <v>9</v>
      </c>
      <c r="E357" s="78" t="s">
        <v>8</v>
      </c>
      <c r="F357" s="25">
        <v>28</v>
      </c>
      <c r="G357" s="25">
        <f t="shared" ref="G357" si="29">SUM(F357)-20</f>
        <v>8</v>
      </c>
      <c r="I357" s="126">
        <f t="shared" si="23"/>
        <v>1941</v>
      </c>
    </row>
    <row r="358" spans="2:9" ht="18" x14ac:dyDescent="0.35">
      <c r="B358" s="76">
        <v>45926</v>
      </c>
      <c r="C358" s="77" t="s">
        <v>377</v>
      </c>
      <c r="D358" s="77">
        <v>9</v>
      </c>
      <c r="E358" s="78" t="s">
        <v>8</v>
      </c>
      <c r="F358" s="25">
        <v>26</v>
      </c>
      <c r="G358" s="25">
        <f t="shared" ref="G358:G359" si="30">SUM(F358)-20</f>
        <v>6</v>
      </c>
      <c r="I358" s="126">
        <f t="shared" si="23"/>
        <v>1947</v>
      </c>
    </row>
    <row r="359" spans="2:9" ht="18" x14ac:dyDescent="0.35">
      <c r="B359" s="68">
        <v>45927</v>
      </c>
      <c r="C359" s="69" t="s">
        <v>114</v>
      </c>
      <c r="D359" s="69">
        <v>13</v>
      </c>
      <c r="E359" s="70" t="s">
        <v>7</v>
      </c>
      <c r="F359" s="71">
        <v>0</v>
      </c>
      <c r="G359" s="71">
        <f t="shared" si="30"/>
        <v>-20</v>
      </c>
      <c r="I359" s="126">
        <f t="shared" si="23"/>
        <v>1927</v>
      </c>
    </row>
    <row r="360" spans="2:9" ht="18" x14ac:dyDescent="0.35">
      <c r="B360" s="68">
        <v>45927</v>
      </c>
      <c r="C360" s="69" t="s">
        <v>114</v>
      </c>
      <c r="D360" s="69">
        <v>13</v>
      </c>
      <c r="E360" s="70" t="s">
        <v>7</v>
      </c>
      <c r="F360" s="71">
        <v>0</v>
      </c>
      <c r="G360" s="71">
        <f t="shared" ref="G360" si="31">SUM(F360)-20</f>
        <v>-20</v>
      </c>
      <c r="I360" s="126">
        <f t="shared" si="23"/>
        <v>1907</v>
      </c>
    </row>
    <row r="361" spans="2:9" ht="18" x14ac:dyDescent="0.35">
      <c r="B361" s="68">
        <v>45927</v>
      </c>
      <c r="C361" s="69" t="s">
        <v>114</v>
      </c>
      <c r="D361" s="69">
        <v>23</v>
      </c>
      <c r="E361" s="70" t="s">
        <v>7</v>
      </c>
      <c r="F361" s="71">
        <v>0</v>
      </c>
      <c r="G361" s="71">
        <f t="shared" ref="G361:G363" si="32">SUM(F361)-20</f>
        <v>-20</v>
      </c>
      <c r="I361" s="126">
        <f t="shared" si="23"/>
        <v>1887</v>
      </c>
    </row>
    <row r="362" spans="2:9" ht="18" x14ac:dyDescent="0.35">
      <c r="B362" s="76">
        <v>45927</v>
      </c>
      <c r="C362" s="77" t="s">
        <v>378</v>
      </c>
      <c r="D362" s="77">
        <v>5.5</v>
      </c>
      <c r="E362" s="78" t="s">
        <v>8</v>
      </c>
      <c r="F362" s="25">
        <v>19</v>
      </c>
      <c r="G362" s="25">
        <f t="shared" si="32"/>
        <v>-1</v>
      </c>
      <c r="I362" s="126">
        <f t="shared" si="23"/>
        <v>1886</v>
      </c>
    </row>
    <row r="363" spans="2:9" ht="18" x14ac:dyDescent="0.35">
      <c r="B363" s="68">
        <v>45928</v>
      </c>
      <c r="C363" s="51" t="s">
        <v>379</v>
      </c>
      <c r="D363" s="69">
        <v>8.5</v>
      </c>
      <c r="E363" s="70" t="s">
        <v>7</v>
      </c>
      <c r="F363" s="71">
        <v>0</v>
      </c>
      <c r="G363" s="71">
        <f t="shared" si="32"/>
        <v>-20</v>
      </c>
      <c r="I363" s="126">
        <f t="shared" si="23"/>
        <v>1866</v>
      </c>
    </row>
    <row r="364" spans="2:9" x14ac:dyDescent="0.3">
      <c r="B364" s="127" t="s">
        <v>381</v>
      </c>
      <c r="C364" s="127" t="s">
        <v>382</v>
      </c>
      <c r="D364" s="127" t="s">
        <v>383</v>
      </c>
      <c r="E364" s="127" t="s">
        <v>384</v>
      </c>
      <c r="F364" s="128"/>
      <c r="G364" s="127">
        <v>-20</v>
      </c>
      <c r="I364" s="126">
        <f t="shared" si="23"/>
        <v>1846</v>
      </c>
    </row>
    <row r="365" spans="2:9" x14ac:dyDescent="0.3">
      <c r="B365" s="127" t="s">
        <v>381</v>
      </c>
      <c r="C365" s="127" t="s">
        <v>385</v>
      </c>
      <c r="D365" s="127" t="s">
        <v>386</v>
      </c>
      <c r="E365" s="127" t="s">
        <v>384</v>
      </c>
      <c r="F365" s="128"/>
      <c r="G365" s="127">
        <v>-20</v>
      </c>
      <c r="I365" s="126">
        <f t="shared" si="23"/>
        <v>1826</v>
      </c>
    </row>
    <row r="366" spans="2:9" x14ac:dyDescent="0.3">
      <c r="B366" s="127" t="s">
        <v>387</v>
      </c>
      <c r="C366" s="127" t="s">
        <v>388</v>
      </c>
      <c r="D366" s="127" t="s">
        <v>389</v>
      </c>
      <c r="E366" s="127" t="s">
        <v>384</v>
      </c>
      <c r="F366" s="128"/>
      <c r="G366" s="127">
        <v>-20</v>
      </c>
      <c r="I366" s="126">
        <f t="shared" si="23"/>
        <v>1806</v>
      </c>
    </row>
    <row r="367" spans="2:9" x14ac:dyDescent="0.3">
      <c r="B367" s="129" t="s">
        <v>390</v>
      </c>
      <c r="C367" s="129" t="s">
        <v>391</v>
      </c>
      <c r="D367" s="129" t="s">
        <v>392</v>
      </c>
      <c r="E367" s="129" t="s">
        <v>393</v>
      </c>
      <c r="F367" s="128"/>
      <c r="G367" s="129">
        <v>132</v>
      </c>
      <c r="I367" s="126">
        <f t="shared" si="23"/>
        <v>1938</v>
      </c>
    </row>
    <row r="368" spans="2:9" x14ac:dyDescent="0.3">
      <c r="B368" s="127" t="s">
        <v>394</v>
      </c>
      <c r="C368" s="127" t="s">
        <v>395</v>
      </c>
      <c r="D368" s="127" t="s">
        <v>396</v>
      </c>
      <c r="E368" s="127" t="s">
        <v>384</v>
      </c>
      <c r="F368" s="128"/>
      <c r="G368" s="127">
        <v>-20</v>
      </c>
      <c r="I368" s="126">
        <f t="shared" si="23"/>
        <v>1918</v>
      </c>
    </row>
    <row r="369" spans="1:9" x14ac:dyDescent="0.3">
      <c r="B369" s="127" t="s">
        <v>397</v>
      </c>
      <c r="C369" s="127" t="s">
        <v>398</v>
      </c>
      <c r="D369" s="127" t="s">
        <v>399</v>
      </c>
      <c r="E369" s="127" t="s">
        <v>384</v>
      </c>
      <c r="F369" s="128"/>
      <c r="G369" s="127">
        <v>-20</v>
      </c>
      <c r="I369" s="126">
        <f t="shared" si="23"/>
        <v>1898</v>
      </c>
    </row>
    <row r="370" spans="1:9" x14ac:dyDescent="0.3">
      <c r="B370" s="129" t="s">
        <v>400</v>
      </c>
      <c r="C370" s="129" t="s">
        <v>401</v>
      </c>
      <c r="D370" s="129" t="s">
        <v>399</v>
      </c>
      <c r="E370" s="129" t="s">
        <v>393</v>
      </c>
      <c r="F370" s="128"/>
      <c r="G370" s="129">
        <v>66</v>
      </c>
      <c r="I370" s="126">
        <f t="shared" si="23"/>
        <v>1964</v>
      </c>
    </row>
    <row r="371" spans="1:9" x14ac:dyDescent="0.3">
      <c r="B371" s="127" t="s">
        <v>402</v>
      </c>
      <c r="C371" s="127" t="s">
        <v>403</v>
      </c>
      <c r="D371" s="127" t="s">
        <v>404</v>
      </c>
      <c r="E371" s="127" t="s">
        <v>384</v>
      </c>
      <c r="F371" s="128"/>
      <c r="G371" s="127">
        <v>-20</v>
      </c>
      <c r="I371" s="126">
        <f t="shared" si="23"/>
        <v>1944</v>
      </c>
    </row>
    <row r="372" spans="1:9" x14ac:dyDescent="0.3">
      <c r="A372" s="15"/>
      <c r="B372" s="130" t="s">
        <v>402</v>
      </c>
      <c r="C372" s="130" t="s">
        <v>405</v>
      </c>
      <c r="D372" s="130" t="s">
        <v>406</v>
      </c>
      <c r="E372" s="130" t="s">
        <v>231</v>
      </c>
      <c r="F372" s="128"/>
      <c r="G372" s="130">
        <v>34</v>
      </c>
      <c r="I372" s="126">
        <f t="shared" si="23"/>
        <v>1978</v>
      </c>
    </row>
    <row r="373" spans="1:9" x14ac:dyDescent="0.3">
      <c r="B373" s="130" t="s">
        <v>407</v>
      </c>
      <c r="C373" s="130" t="s">
        <v>408</v>
      </c>
      <c r="D373" s="130" t="s">
        <v>383</v>
      </c>
      <c r="E373" s="130" t="s">
        <v>231</v>
      </c>
      <c r="F373" s="128"/>
      <c r="G373" s="130">
        <v>2</v>
      </c>
      <c r="I373" s="126">
        <f t="shared" si="23"/>
        <v>1980</v>
      </c>
    </row>
    <row r="374" spans="1:9" x14ac:dyDescent="0.3">
      <c r="B374" s="127" t="s">
        <v>409</v>
      </c>
      <c r="C374" s="127" t="s">
        <v>410</v>
      </c>
      <c r="D374" s="127" t="s">
        <v>392</v>
      </c>
      <c r="E374" s="127" t="s">
        <v>384</v>
      </c>
      <c r="F374" s="128"/>
      <c r="G374" s="127">
        <v>-20</v>
      </c>
      <c r="I374" s="126">
        <f t="shared" si="23"/>
        <v>1960</v>
      </c>
    </row>
    <row r="375" spans="1:9" x14ac:dyDescent="0.3">
      <c r="B375" s="127" t="s">
        <v>411</v>
      </c>
      <c r="C375" s="127" t="s">
        <v>412</v>
      </c>
      <c r="D375" s="127" t="s">
        <v>389</v>
      </c>
      <c r="E375" s="127" t="s">
        <v>384</v>
      </c>
      <c r="F375" s="128"/>
      <c r="G375" s="127">
        <v>-20</v>
      </c>
      <c r="I375" s="126">
        <f t="shared" si="23"/>
        <v>1940</v>
      </c>
    </row>
    <row r="376" spans="1:9" x14ac:dyDescent="0.3">
      <c r="B376" s="129" t="s">
        <v>411</v>
      </c>
      <c r="C376" s="129" t="s">
        <v>413</v>
      </c>
      <c r="D376" s="129" t="s">
        <v>399</v>
      </c>
      <c r="E376" s="129" t="s">
        <v>393</v>
      </c>
      <c r="F376" s="128"/>
      <c r="G376" s="129">
        <v>66</v>
      </c>
      <c r="I376" s="126">
        <f t="shared" si="23"/>
        <v>2006</v>
      </c>
    </row>
    <row r="377" spans="1:9" x14ac:dyDescent="0.3">
      <c r="B377" s="127" t="s">
        <v>411</v>
      </c>
      <c r="C377" s="127" t="s">
        <v>414</v>
      </c>
      <c r="D377" s="127" t="s">
        <v>415</v>
      </c>
      <c r="E377" s="127" t="s">
        <v>384</v>
      </c>
      <c r="F377" s="128"/>
      <c r="G377" s="127">
        <v>-20</v>
      </c>
      <c r="I377" s="126">
        <f t="shared" si="23"/>
        <v>1986</v>
      </c>
    </row>
    <row r="378" spans="1:9" x14ac:dyDescent="0.3">
      <c r="B378" s="127" t="s">
        <v>416</v>
      </c>
      <c r="C378" s="127" t="s">
        <v>417</v>
      </c>
      <c r="D378" s="127" t="s">
        <v>418</v>
      </c>
      <c r="E378" s="127" t="s">
        <v>384</v>
      </c>
      <c r="F378" s="128"/>
      <c r="G378" s="127">
        <v>-20</v>
      </c>
      <c r="I378" s="126">
        <f t="shared" si="23"/>
        <v>1966</v>
      </c>
    </row>
    <row r="379" spans="1:9" x14ac:dyDescent="0.3">
      <c r="B379" s="130" t="s">
        <v>419</v>
      </c>
      <c r="C379" s="130" t="s">
        <v>420</v>
      </c>
      <c r="D379" s="130" t="s">
        <v>389</v>
      </c>
      <c r="E379" s="130" t="s">
        <v>231</v>
      </c>
      <c r="F379" s="128"/>
      <c r="G379" s="130">
        <v>18</v>
      </c>
      <c r="I379" s="126">
        <f t="shared" si="23"/>
        <v>1984</v>
      </c>
    </row>
    <row r="380" spans="1:9" x14ac:dyDescent="0.3">
      <c r="B380" s="127" t="s">
        <v>421</v>
      </c>
      <c r="C380" s="127" t="s">
        <v>422</v>
      </c>
      <c r="D380" s="127" t="s">
        <v>423</v>
      </c>
      <c r="E380" s="127" t="s">
        <v>384</v>
      </c>
      <c r="F380" s="128"/>
      <c r="G380" s="127">
        <v>-20</v>
      </c>
      <c r="I380" s="126">
        <f t="shared" si="23"/>
        <v>1964</v>
      </c>
    </row>
    <row r="381" spans="1:9" x14ac:dyDescent="0.3">
      <c r="B381" s="131">
        <v>45947</v>
      </c>
      <c r="C381" s="129" t="s">
        <v>424</v>
      </c>
      <c r="D381" s="129" t="s">
        <v>425</v>
      </c>
      <c r="E381" s="129" t="s">
        <v>393</v>
      </c>
      <c r="F381" s="128"/>
      <c r="G381" s="129">
        <v>120</v>
      </c>
      <c r="I381" s="126">
        <f t="shared" si="23"/>
        <v>2084</v>
      </c>
    </row>
    <row r="382" spans="1:9" x14ac:dyDescent="0.3">
      <c r="B382" s="127" t="s">
        <v>426</v>
      </c>
      <c r="C382" s="127" t="s">
        <v>427</v>
      </c>
      <c r="D382" s="127" t="s">
        <v>392</v>
      </c>
      <c r="E382" s="127" t="s">
        <v>384</v>
      </c>
      <c r="F382" s="128"/>
      <c r="G382" s="127">
        <v>-20</v>
      </c>
      <c r="I382" s="126">
        <f t="shared" si="23"/>
        <v>2064</v>
      </c>
    </row>
    <row r="383" spans="1:9" x14ac:dyDescent="0.3">
      <c r="B383" s="130" t="s">
        <v>426</v>
      </c>
      <c r="C383" s="130" t="s">
        <v>428</v>
      </c>
      <c r="D383" s="130" t="s">
        <v>429</v>
      </c>
      <c r="E383" s="130" t="s">
        <v>231</v>
      </c>
      <c r="F383" s="128"/>
      <c r="G383" s="130">
        <v>40</v>
      </c>
      <c r="I383" s="126">
        <f t="shared" si="23"/>
        <v>2104</v>
      </c>
    </row>
    <row r="384" spans="1:9" x14ac:dyDescent="0.3">
      <c r="B384" s="127" t="s">
        <v>430</v>
      </c>
      <c r="C384" s="127" t="s">
        <v>431</v>
      </c>
      <c r="D384" s="132">
        <v>9</v>
      </c>
      <c r="E384" s="127" t="s">
        <v>384</v>
      </c>
      <c r="F384" s="128"/>
      <c r="G384" s="127">
        <v>-20</v>
      </c>
      <c r="I384" s="126">
        <f t="shared" si="23"/>
        <v>2084</v>
      </c>
    </row>
    <row r="385" spans="2:9" x14ac:dyDescent="0.3">
      <c r="B385" s="127" t="s">
        <v>432</v>
      </c>
      <c r="C385" s="127" t="s">
        <v>433</v>
      </c>
      <c r="D385" s="127" t="s">
        <v>434</v>
      </c>
      <c r="E385" s="127" t="s">
        <v>384</v>
      </c>
      <c r="F385" s="128"/>
      <c r="G385" s="127">
        <v>-20</v>
      </c>
      <c r="I385" s="126">
        <f t="shared" si="23"/>
        <v>2064</v>
      </c>
    </row>
    <row r="386" spans="2:9" x14ac:dyDescent="0.3">
      <c r="B386" s="130" t="s">
        <v>432</v>
      </c>
      <c r="C386" s="130" t="s">
        <v>435</v>
      </c>
      <c r="D386" s="130" t="s">
        <v>423</v>
      </c>
      <c r="E386" s="130" t="s">
        <v>231</v>
      </c>
      <c r="F386" s="128"/>
      <c r="G386" s="130">
        <v>5</v>
      </c>
      <c r="I386" s="126">
        <f t="shared" si="23"/>
        <v>2069</v>
      </c>
    </row>
    <row r="387" spans="2:9" x14ac:dyDescent="0.3">
      <c r="B387" s="127" t="s">
        <v>436</v>
      </c>
      <c r="C387" s="127" t="s">
        <v>437</v>
      </c>
      <c r="D387" s="127" t="s">
        <v>438</v>
      </c>
      <c r="E387" s="127" t="s">
        <v>384</v>
      </c>
      <c r="F387" s="128"/>
      <c r="G387" s="127">
        <v>-20</v>
      </c>
      <c r="I387" s="126">
        <f t="shared" si="23"/>
        <v>2049</v>
      </c>
    </row>
    <row r="388" spans="2:9" x14ac:dyDescent="0.3">
      <c r="B388" s="130" t="s">
        <v>436</v>
      </c>
      <c r="C388" s="130" t="s">
        <v>439</v>
      </c>
      <c r="D388" s="130" t="s">
        <v>415</v>
      </c>
      <c r="E388" s="130" t="s">
        <v>231</v>
      </c>
      <c r="F388" s="128"/>
      <c r="G388" s="130">
        <v>4</v>
      </c>
      <c r="I388" s="126">
        <f t="shared" si="23"/>
        <v>2053</v>
      </c>
    </row>
    <row r="389" spans="2:9" x14ac:dyDescent="0.3">
      <c r="B389" s="127" t="s">
        <v>440</v>
      </c>
      <c r="C389" s="127" t="s">
        <v>441</v>
      </c>
      <c r="D389" s="127" t="s">
        <v>425</v>
      </c>
      <c r="E389" s="127" t="s">
        <v>384</v>
      </c>
      <c r="F389" s="128"/>
      <c r="G389" s="127">
        <v>-20</v>
      </c>
      <c r="I389" s="126">
        <f t="shared" ref="I389:I452" si="33">SUM(I388,G389)</f>
        <v>2033</v>
      </c>
    </row>
    <row r="390" spans="2:9" x14ac:dyDescent="0.3">
      <c r="B390" s="127" t="s">
        <v>442</v>
      </c>
      <c r="C390" s="127" t="s">
        <v>443</v>
      </c>
      <c r="D390" s="127" t="s">
        <v>406</v>
      </c>
      <c r="E390" s="127" t="s">
        <v>384</v>
      </c>
      <c r="F390" s="128"/>
      <c r="G390" s="127">
        <v>-20</v>
      </c>
      <c r="I390" s="126">
        <f t="shared" si="33"/>
        <v>2013</v>
      </c>
    </row>
    <row r="391" spans="2:9" x14ac:dyDescent="0.3">
      <c r="B391" s="127" t="s">
        <v>444</v>
      </c>
      <c r="C391" s="127" t="s">
        <v>445</v>
      </c>
      <c r="D391" s="127" t="s">
        <v>425</v>
      </c>
      <c r="E391" s="127" t="s">
        <v>384</v>
      </c>
      <c r="F391" s="128"/>
      <c r="G391" s="127">
        <v>-20</v>
      </c>
      <c r="I391" s="126">
        <f t="shared" si="33"/>
        <v>1993</v>
      </c>
    </row>
    <row r="392" spans="2:9" x14ac:dyDescent="0.3">
      <c r="B392" s="133" t="s">
        <v>446</v>
      </c>
      <c r="C392" s="133" t="s">
        <v>447</v>
      </c>
      <c r="D392" s="133" t="s">
        <v>425</v>
      </c>
      <c r="E392" s="133" t="s">
        <v>384</v>
      </c>
      <c r="F392" s="128"/>
      <c r="G392" s="133">
        <v>-20</v>
      </c>
      <c r="I392" s="126">
        <f t="shared" si="33"/>
        <v>1973</v>
      </c>
    </row>
    <row r="393" spans="2:9" x14ac:dyDescent="0.3">
      <c r="B393" s="127" t="s">
        <v>448</v>
      </c>
      <c r="C393" s="127" t="s">
        <v>449</v>
      </c>
      <c r="D393" s="127" t="s">
        <v>450</v>
      </c>
      <c r="E393" s="127" t="s">
        <v>384</v>
      </c>
      <c r="F393" s="128"/>
      <c r="G393" s="127">
        <v>-20</v>
      </c>
      <c r="I393" s="126">
        <f t="shared" si="33"/>
        <v>1953</v>
      </c>
    </row>
    <row r="394" spans="2:9" x14ac:dyDescent="0.3">
      <c r="B394" s="127" t="s">
        <v>451</v>
      </c>
      <c r="C394" s="127" t="s">
        <v>452</v>
      </c>
      <c r="D394" s="127" t="s">
        <v>383</v>
      </c>
      <c r="E394" s="127" t="s">
        <v>384</v>
      </c>
      <c r="F394" s="128"/>
      <c r="G394" s="127">
        <v>-20</v>
      </c>
      <c r="I394" s="126">
        <f t="shared" si="33"/>
        <v>1933</v>
      </c>
    </row>
    <row r="395" spans="2:9" x14ac:dyDescent="0.3">
      <c r="B395" s="134" t="s">
        <v>453</v>
      </c>
      <c r="C395" s="135" t="s">
        <v>454</v>
      </c>
      <c r="D395" s="134" t="s">
        <v>386</v>
      </c>
      <c r="E395" s="134" t="s">
        <v>455</v>
      </c>
      <c r="F395" s="128"/>
      <c r="G395" s="136">
        <v>6</v>
      </c>
      <c r="I395" s="126">
        <f t="shared" si="33"/>
        <v>1939</v>
      </c>
    </row>
    <row r="396" spans="2:9" x14ac:dyDescent="0.3">
      <c r="B396" s="137" t="s">
        <v>453</v>
      </c>
      <c r="C396" s="138" t="s">
        <v>456</v>
      </c>
      <c r="D396" s="139"/>
      <c r="E396" s="137" t="s">
        <v>457</v>
      </c>
      <c r="F396" s="128"/>
      <c r="G396" s="140">
        <v>-20</v>
      </c>
      <c r="I396" s="126">
        <f t="shared" si="33"/>
        <v>1919</v>
      </c>
    </row>
    <row r="397" spans="2:9" x14ac:dyDescent="0.3">
      <c r="B397" s="137" t="s">
        <v>458</v>
      </c>
      <c r="C397" s="138" t="s">
        <v>459</v>
      </c>
      <c r="D397" s="137"/>
      <c r="E397" s="137" t="s">
        <v>457</v>
      </c>
      <c r="F397" s="128"/>
      <c r="G397" s="140">
        <v>-20</v>
      </c>
      <c r="I397" s="126">
        <f t="shared" si="33"/>
        <v>1899</v>
      </c>
    </row>
    <row r="398" spans="2:9" x14ac:dyDescent="0.3">
      <c r="B398" s="137" t="s">
        <v>460</v>
      </c>
      <c r="C398" s="138" t="s">
        <v>461</v>
      </c>
      <c r="D398" s="137"/>
      <c r="E398" s="137" t="s">
        <v>457</v>
      </c>
      <c r="F398" s="128"/>
      <c r="G398" s="140">
        <v>-20</v>
      </c>
      <c r="I398" s="126">
        <f t="shared" si="33"/>
        <v>1879</v>
      </c>
    </row>
    <row r="399" spans="2:9" x14ac:dyDescent="0.3">
      <c r="B399" s="137" t="s">
        <v>462</v>
      </c>
      <c r="C399" s="138" t="s">
        <v>463</v>
      </c>
      <c r="D399" s="137"/>
      <c r="E399" s="137" t="s">
        <v>457</v>
      </c>
      <c r="F399" s="128"/>
      <c r="G399" s="140">
        <v>-20</v>
      </c>
      <c r="I399" s="126">
        <f t="shared" si="33"/>
        <v>1859</v>
      </c>
    </row>
    <row r="400" spans="2:9" x14ac:dyDescent="0.3">
      <c r="B400" s="134" t="s">
        <v>462</v>
      </c>
      <c r="C400" s="135" t="s">
        <v>464</v>
      </c>
      <c r="D400" s="134" t="s">
        <v>399</v>
      </c>
      <c r="E400" s="134" t="s">
        <v>455</v>
      </c>
      <c r="F400" s="128"/>
      <c r="G400" s="136">
        <v>1</v>
      </c>
      <c r="I400" s="126">
        <f t="shared" si="33"/>
        <v>1860</v>
      </c>
    </row>
    <row r="401" spans="2:9" x14ac:dyDescent="0.3">
      <c r="B401" s="134" t="s">
        <v>465</v>
      </c>
      <c r="C401" s="135" t="s">
        <v>437</v>
      </c>
      <c r="D401" s="134" t="s">
        <v>466</v>
      </c>
      <c r="E401" s="134" t="s">
        <v>455</v>
      </c>
      <c r="F401" s="128"/>
      <c r="G401" s="136">
        <v>8</v>
      </c>
      <c r="I401" s="126">
        <f t="shared" si="33"/>
        <v>1868</v>
      </c>
    </row>
    <row r="402" spans="2:9" x14ac:dyDescent="0.3">
      <c r="B402" s="137" t="s">
        <v>467</v>
      </c>
      <c r="C402" s="138" t="s">
        <v>468</v>
      </c>
      <c r="D402" s="137"/>
      <c r="E402" s="137" t="s">
        <v>457</v>
      </c>
      <c r="F402" s="128"/>
      <c r="G402" s="140">
        <v>-20</v>
      </c>
      <c r="I402" s="126">
        <f t="shared" si="33"/>
        <v>1848</v>
      </c>
    </row>
    <row r="403" spans="2:9" x14ac:dyDescent="0.3">
      <c r="B403" s="137" t="s">
        <v>467</v>
      </c>
      <c r="C403" s="138" t="s">
        <v>469</v>
      </c>
      <c r="D403" s="137"/>
      <c r="E403" s="137" t="s">
        <v>457</v>
      </c>
      <c r="F403" s="128"/>
      <c r="G403" s="140">
        <v>-20</v>
      </c>
      <c r="I403" s="126">
        <f t="shared" si="33"/>
        <v>1828</v>
      </c>
    </row>
    <row r="404" spans="2:9" x14ac:dyDescent="0.3">
      <c r="B404" s="137" t="s">
        <v>470</v>
      </c>
      <c r="C404" s="138" t="s">
        <v>471</v>
      </c>
      <c r="D404" s="137"/>
      <c r="E404" s="137" t="s">
        <v>457</v>
      </c>
      <c r="F404" s="128"/>
      <c r="G404" s="140">
        <v>-20</v>
      </c>
      <c r="I404" s="126">
        <f t="shared" si="33"/>
        <v>1808</v>
      </c>
    </row>
    <row r="405" spans="2:9" x14ac:dyDescent="0.3">
      <c r="B405" s="137" t="s">
        <v>472</v>
      </c>
      <c r="C405" s="138" t="s">
        <v>473</v>
      </c>
      <c r="D405" s="137"/>
      <c r="E405" s="137" t="s">
        <v>457</v>
      </c>
      <c r="F405" s="128"/>
      <c r="G405" s="140">
        <v>-20</v>
      </c>
      <c r="I405" s="126">
        <f t="shared" si="33"/>
        <v>1788</v>
      </c>
    </row>
    <row r="406" spans="2:9" x14ac:dyDescent="0.3">
      <c r="B406" s="137" t="s">
        <v>474</v>
      </c>
      <c r="C406" s="138" t="s">
        <v>475</v>
      </c>
      <c r="D406" s="137" t="s">
        <v>383</v>
      </c>
      <c r="E406" s="137" t="s">
        <v>457</v>
      </c>
      <c r="F406" s="128"/>
      <c r="G406" s="140">
        <v>-20</v>
      </c>
      <c r="I406" s="126">
        <f t="shared" si="33"/>
        <v>1768</v>
      </c>
    </row>
    <row r="407" spans="2:9" x14ac:dyDescent="0.3">
      <c r="B407" s="137" t="s">
        <v>476</v>
      </c>
      <c r="C407" s="138" t="s">
        <v>477</v>
      </c>
      <c r="D407" s="137" t="s">
        <v>383</v>
      </c>
      <c r="E407" s="137" t="s">
        <v>457</v>
      </c>
      <c r="F407" s="128"/>
      <c r="G407" s="140">
        <v>-20</v>
      </c>
      <c r="I407" s="126">
        <f t="shared" si="33"/>
        <v>1748</v>
      </c>
    </row>
    <row r="408" spans="2:9" x14ac:dyDescent="0.3">
      <c r="B408" s="134" t="s">
        <v>478</v>
      </c>
      <c r="C408" s="135" t="s">
        <v>479</v>
      </c>
      <c r="D408" s="134" t="s">
        <v>466</v>
      </c>
      <c r="E408" s="134" t="s">
        <v>455</v>
      </c>
      <c r="F408" s="128"/>
      <c r="G408" s="136">
        <v>8</v>
      </c>
      <c r="I408" s="126">
        <f t="shared" si="33"/>
        <v>1756</v>
      </c>
    </row>
    <row r="409" spans="2:9" x14ac:dyDescent="0.3">
      <c r="B409" s="137" t="s">
        <v>478</v>
      </c>
      <c r="C409" s="138" t="s">
        <v>480</v>
      </c>
      <c r="D409" s="137" t="s">
        <v>399</v>
      </c>
      <c r="E409" s="137" t="s">
        <v>457</v>
      </c>
      <c r="F409" s="128"/>
      <c r="G409" s="140">
        <v>-20</v>
      </c>
      <c r="I409" s="126">
        <f t="shared" si="33"/>
        <v>1736</v>
      </c>
    </row>
    <row r="410" spans="2:9" x14ac:dyDescent="0.3">
      <c r="B410" s="137" t="s">
        <v>478</v>
      </c>
      <c r="C410" s="138" t="s">
        <v>481</v>
      </c>
      <c r="D410" s="137" t="s">
        <v>386</v>
      </c>
      <c r="E410" s="137" t="s">
        <v>457</v>
      </c>
      <c r="F410" s="128"/>
      <c r="G410" s="140">
        <v>-20</v>
      </c>
      <c r="I410" s="126">
        <f t="shared" si="33"/>
        <v>1716</v>
      </c>
    </row>
    <row r="411" spans="2:9" x14ac:dyDescent="0.3">
      <c r="B411" s="134" t="s">
        <v>482</v>
      </c>
      <c r="C411" s="135" t="s">
        <v>483</v>
      </c>
      <c r="D411" s="134" t="s">
        <v>466</v>
      </c>
      <c r="E411" s="134" t="s">
        <v>455</v>
      </c>
      <c r="F411" s="128"/>
      <c r="G411" s="136">
        <v>6</v>
      </c>
      <c r="I411" s="126">
        <f t="shared" si="33"/>
        <v>1722</v>
      </c>
    </row>
    <row r="412" spans="2:9" x14ac:dyDescent="0.3">
      <c r="B412" s="141" t="s">
        <v>482</v>
      </c>
      <c r="C412" s="142" t="s">
        <v>484</v>
      </c>
      <c r="D412" s="141" t="s">
        <v>485</v>
      </c>
      <c r="E412" s="141" t="s">
        <v>486</v>
      </c>
      <c r="F412" s="128"/>
      <c r="G412" s="143">
        <v>38</v>
      </c>
      <c r="I412" s="126">
        <f t="shared" si="33"/>
        <v>1760</v>
      </c>
    </row>
    <row r="413" spans="2:9" x14ac:dyDescent="0.3">
      <c r="B413" s="137" t="s">
        <v>487</v>
      </c>
      <c r="C413" s="138" t="s">
        <v>488</v>
      </c>
      <c r="D413" s="137" t="s">
        <v>383</v>
      </c>
      <c r="E413" s="137" t="s">
        <v>457</v>
      </c>
      <c r="F413" s="128"/>
      <c r="G413" s="140">
        <v>-20</v>
      </c>
      <c r="I413" s="126">
        <f t="shared" si="33"/>
        <v>1740</v>
      </c>
    </row>
    <row r="414" spans="2:9" x14ac:dyDescent="0.3">
      <c r="B414" s="137" t="s">
        <v>487</v>
      </c>
      <c r="C414" s="138" t="s">
        <v>489</v>
      </c>
      <c r="D414" s="137" t="s">
        <v>425</v>
      </c>
      <c r="E414" s="137" t="s">
        <v>457</v>
      </c>
      <c r="F414" s="128"/>
      <c r="G414" s="140">
        <v>-20</v>
      </c>
      <c r="I414" s="126">
        <f t="shared" si="33"/>
        <v>1720</v>
      </c>
    </row>
    <row r="415" spans="2:9" x14ac:dyDescent="0.3">
      <c r="B415" s="137" t="s">
        <v>490</v>
      </c>
      <c r="C415" s="138" t="s">
        <v>491</v>
      </c>
      <c r="D415" s="137" t="s">
        <v>492</v>
      </c>
      <c r="E415" s="137" t="s">
        <v>457</v>
      </c>
      <c r="F415" s="128"/>
      <c r="G415" s="140">
        <v>-20</v>
      </c>
      <c r="I415" s="126">
        <f t="shared" si="33"/>
        <v>1700</v>
      </c>
    </row>
    <row r="416" spans="2:9" x14ac:dyDescent="0.3">
      <c r="B416" s="137" t="s">
        <v>493</v>
      </c>
      <c r="C416" s="138" t="s">
        <v>494</v>
      </c>
      <c r="D416" s="137" t="s">
        <v>415</v>
      </c>
      <c r="E416" s="137" t="s">
        <v>457</v>
      </c>
      <c r="F416" s="128"/>
      <c r="G416" s="140">
        <v>-20</v>
      </c>
      <c r="I416" s="126">
        <f t="shared" si="33"/>
        <v>1680</v>
      </c>
    </row>
    <row r="417" spans="2:9" x14ac:dyDescent="0.3">
      <c r="B417" s="137" t="s">
        <v>493</v>
      </c>
      <c r="C417" s="138" t="s">
        <v>495</v>
      </c>
      <c r="D417" s="137" t="s">
        <v>425</v>
      </c>
      <c r="E417" s="137" t="s">
        <v>457</v>
      </c>
      <c r="F417" s="128"/>
      <c r="G417" s="140">
        <v>-20</v>
      </c>
      <c r="I417" s="126">
        <f t="shared" si="33"/>
        <v>1660</v>
      </c>
    </row>
    <row r="418" spans="2:9" x14ac:dyDescent="0.3">
      <c r="B418" s="137" t="s">
        <v>496</v>
      </c>
      <c r="C418" s="138" t="s">
        <v>497</v>
      </c>
      <c r="D418" s="137" t="s">
        <v>386</v>
      </c>
      <c r="E418" s="137" t="s">
        <v>457</v>
      </c>
      <c r="F418" s="128"/>
      <c r="G418" s="140">
        <v>-20</v>
      </c>
      <c r="I418" s="126">
        <f t="shared" si="33"/>
        <v>1640</v>
      </c>
    </row>
    <row r="419" spans="2:9" x14ac:dyDescent="0.3">
      <c r="B419" s="141" t="s">
        <v>498</v>
      </c>
      <c r="C419" s="142" t="s">
        <v>499</v>
      </c>
      <c r="D419" s="141" t="s">
        <v>396</v>
      </c>
      <c r="E419" s="141" t="s">
        <v>486</v>
      </c>
      <c r="F419" s="128"/>
      <c r="G419" s="143">
        <v>78</v>
      </c>
      <c r="I419" s="126">
        <f t="shared" si="33"/>
        <v>1718</v>
      </c>
    </row>
    <row r="420" spans="2:9" x14ac:dyDescent="0.3">
      <c r="B420" s="137" t="s">
        <v>500</v>
      </c>
      <c r="C420" s="138" t="s">
        <v>501</v>
      </c>
      <c r="D420" s="137" t="s">
        <v>392</v>
      </c>
      <c r="E420" s="137" t="s">
        <v>457</v>
      </c>
      <c r="F420" s="128"/>
      <c r="G420" s="140">
        <v>-20</v>
      </c>
      <c r="I420" s="126">
        <f t="shared" si="33"/>
        <v>1698</v>
      </c>
    </row>
    <row r="421" spans="2:9" x14ac:dyDescent="0.3">
      <c r="B421" s="134" t="s">
        <v>502</v>
      </c>
      <c r="C421" s="135" t="s">
        <v>503</v>
      </c>
      <c r="D421" s="134" t="s">
        <v>438</v>
      </c>
      <c r="E421" s="134" t="s">
        <v>455</v>
      </c>
      <c r="F421" s="128"/>
      <c r="G421" s="136">
        <v>14</v>
      </c>
      <c r="I421" s="126">
        <f t="shared" si="33"/>
        <v>1712</v>
      </c>
    </row>
    <row r="422" spans="2:9" x14ac:dyDescent="0.3">
      <c r="B422" s="134" t="s">
        <v>504</v>
      </c>
      <c r="C422" s="135" t="s">
        <v>505</v>
      </c>
      <c r="D422" s="134" t="s">
        <v>506</v>
      </c>
      <c r="E422" s="134" t="s">
        <v>455</v>
      </c>
      <c r="F422" s="128"/>
      <c r="G422" s="136">
        <v>-1</v>
      </c>
      <c r="I422" s="126">
        <f t="shared" si="33"/>
        <v>1711</v>
      </c>
    </row>
    <row r="423" spans="2:9" x14ac:dyDescent="0.3">
      <c r="B423" s="137" t="s">
        <v>507</v>
      </c>
      <c r="C423" s="138" t="s">
        <v>508</v>
      </c>
      <c r="D423" s="137" t="s">
        <v>429</v>
      </c>
      <c r="E423" s="137" t="s">
        <v>457</v>
      </c>
      <c r="F423" s="128"/>
      <c r="G423" s="140">
        <v>-20</v>
      </c>
      <c r="I423" s="126">
        <f t="shared" si="33"/>
        <v>1691</v>
      </c>
    </row>
    <row r="424" spans="2:9" x14ac:dyDescent="0.3">
      <c r="B424" s="134" t="s">
        <v>507</v>
      </c>
      <c r="C424" s="135" t="s">
        <v>509</v>
      </c>
      <c r="D424" s="134" t="s">
        <v>510</v>
      </c>
      <c r="E424" s="134" t="s">
        <v>455</v>
      </c>
      <c r="F424" s="128"/>
      <c r="G424" s="136">
        <v>-3</v>
      </c>
      <c r="I424" s="126">
        <f t="shared" si="33"/>
        <v>1688</v>
      </c>
    </row>
    <row r="425" spans="2:9" x14ac:dyDescent="0.3">
      <c r="B425" s="137" t="s">
        <v>507</v>
      </c>
      <c r="C425" s="138" t="s">
        <v>511</v>
      </c>
      <c r="D425" s="137" t="s">
        <v>510</v>
      </c>
      <c r="E425" s="137" t="s">
        <v>457</v>
      </c>
      <c r="F425" s="128"/>
      <c r="G425" s="140">
        <v>-20</v>
      </c>
      <c r="I425" s="126">
        <f t="shared" si="33"/>
        <v>1668</v>
      </c>
    </row>
    <row r="426" spans="2:9" x14ac:dyDescent="0.3">
      <c r="B426" s="137" t="s">
        <v>512</v>
      </c>
      <c r="C426" s="138" t="s">
        <v>513</v>
      </c>
      <c r="D426" s="137" t="s">
        <v>438</v>
      </c>
      <c r="E426" s="137" t="s">
        <v>457</v>
      </c>
      <c r="F426" s="128"/>
      <c r="G426" s="140">
        <v>-20</v>
      </c>
      <c r="I426" s="126">
        <f t="shared" si="33"/>
        <v>1648</v>
      </c>
    </row>
    <row r="427" spans="2:9" x14ac:dyDescent="0.3">
      <c r="B427" s="134" t="s">
        <v>512</v>
      </c>
      <c r="C427" s="135" t="s">
        <v>514</v>
      </c>
      <c r="D427" s="134" t="s">
        <v>438</v>
      </c>
      <c r="E427" s="134" t="s">
        <v>455</v>
      </c>
      <c r="F427" s="128"/>
      <c r="G427" s="136">
        <v>12</v>
      </c>
      <c r="I427" s="126">
        <f t="shared" si="33"/>
        <v>1660</v>
      </c>
    </row>
    <row r="428" spans="2:9" x14ac:dyDescent="0.3">
      <c r="B428" s="137" t="s">
        <v>515</v>
      </c>
      <c r="C428" s="138" t="s">
        <v>516</v>
      </c>
      <c r="D428" s="137" t="s">
        <v>506</v>
      </c>
      <c r="E428" s="137" t="s">
        <v>457</v>
      </c>
      <c r="F428" s="128"/>
      <c r="G428" s="140">
        <v>-20</v>
      </c>
      <c r="I428" s="126">
        <f t="shared" si="33"/>
        <v>1640</v>
      </c>
    </row>
    <row r="429" spans="2:9" x14ac:dyDescent="0.3">
      <c r="B429" s="141" t="s">
        <v>517</v>
      </c>
      <c r="C429" s="142" t="s">
        <v>518</v>
      </c>
      <c r="D429" s="141" t="s">
        <v>519</v>
      </c>
      <c r="E429" s="141" t="s">
        <v>486</v>
      </c>
      <c r="F429" s="128"/>
      <c r="G429" s="143">
        <v>36</v>
      </c>
      <c r="I429" s="126">
        <f t="shared" si="33"/>
        <v>1676</v>
      </c>
    </row>
    <row r="430" spans="2:9" x14ac:dyDescent="0.3">
      <c r="B430" s="144" t="s">
        <v>522</v>
      </c>
      <c r="C430" s="144" t="s">
        <v>523</v>
      </c>
      <c r="D430" s="144" t="s">
        <v>425</v>
      </c>
      <c r="E430" s="144" t="s">
        <v>231</v>
      </c>
      <c r="F430" s="144"/>
      <c r="G430" s="145">
        <v>10</v>
      </c>
      <c r="I430" s="126">
        <f>SUM(I429,G430)</f>
        <v>1686</v>
      </c>
    </row>
    <row r="431" spans="2:9" x14ac:dyDescent="0.3">
      <c r="B431" s="146" t="s">
        <v>522</v>
      </c>
      <c r="C431" s="146" t="s">
        <v>524</v>
      </c>
      <c r="D431" s="146" t="s">
        <v>429</v>
      </c>
      <c r="E431" s="146" t="s">
        <v>384</v>
      </c>
      <c r="F431" s="146"/>
      <c r="G431" s="147">
        <v>-20</v>
      </c>
      <c r="I431" s="126">
        <f t="shared" si="33"/>
        <v>1666</v>
      </c>
    </row>
    <row r="432" spans="2:9" x14ac:dyDescent="0.3">
      <c r="B432" s="146" t="s">
        <v>525</v>
      </c>
      <c r="C432" s="146" t="s">
        <v>526</v>
      </c>
      <c r="D432" s="146" t="s">
        <v>466</v>
      </c>
      <c r="E432" s="146" t="s">
        <v>384</v>
      </c>
      <c r="F432" s="146"/>
      <c r="G432" s="147">
        <v>-20</v>
      </c>
      <c r="I432" s="126">
        <f t="shared" si="33"/>
        <v>1646</v>
      </c>
    </row>
    <row r="433" spans="2:9" x14ac:dyDescent="0.3">
      <c r="B433" s="146" t="s">
        <v>527</v>
      </c>
      <c r="C433" s="146" t="s">
        <v>528</v>
      </c>
      <c r="D433" s="146" t="s">
        <v>418</v>
      </c>
      <c r="E433" s="146" t="s">
        <v>384</v>
      </c>
      <c r="F433" s="146"/>
      <c r="G433" s="147">
        <v>-20</v>
      </c>
      <c r="I433" s="126">
        <f t="shared" si="33"/>
        <v>1626</v>
      </c>
    </row>
    <row r="434" spans="2:9" x14ac:dyDescent="0.3">
      <c r="B434" s="146" t="s">
        <v>529</v>
      </c>
      <c r="C434" s="146" t="s">
        <v>530</v>
      </c>
      <c r="D434" s="146" t="s">
        <v>425</v>
      </c>
      <c r="E434" s="146" t="s">
        <v>384</v>
      </c>
      <c r="F434" s="146"/>
      <c r="G434" s="147">
        <v>-20</v>
      </c>
      <c r="I434" s="126">
        <f t="shared" si="33"/>
        <v>1606</v>
      </c>
    </row>
    <row r="435" spans="2:9" x14ac:dyDescent="0.3">
      <c r="B435" s="146" t="s">
        <v>529</v>
      </c>
      <c r="C435" s="146" t="s">
        <v>531</v>
      </c>
      <c r="D435" s="146" t="s">
        <v>485</v>
      </c>
      <c r="E435" s="146" t="s">
        <v>384</v>
      </c>
      <c r="F435" s="146"/>
      <c r="G435" s="147">
        <v>-20</v>
      </c>
      <c r="I435" s="126">
        <f t="shared" si="33"/>
        <v>1586</v>
      </c>
    </row>
    <row r="436" spans="2:9" x14ac:dyDescent="0.3">
      <c r="B436" s="146" t="s">
        <v>532</v>
      </c>
      <c r="C436" s="146" t="s">
        <v>533</v>
      </c>
      <c r="D436" s="146" t="s">
        <v>434</v>
      </c>
      <c r="E436" s="146" t="s">
        <v>384</v>
      </c>
      <c r="F436" s="146"/>
      <c r="G436" s="147">
        <v>-20</v>
      </c>
      <c r="I436" s="126">
        <f t="shared" si="33"/>
        <v>1566</v>
      </c>
    </row>
    <row r="437" spans="2:9" x14ac:dyDescent="0.3">
      <c r="B437" s="148" t="s">
        <v>532</v>
      </c>
      <c r="C437" s="148" t="s">
        <v>534</v>
      </c>
      <c r="D437" s="148" t="s">
        <v>423</v>
      </c>
      <c r="E437" s="148" t="s">
        <v>393</v>
      </c>
      <c r="F437" s="148"/>
      <c r="G437" s="149">
        <v>90</v>
      </c>
      <c r="I437" s="126">
        <f t="shared" si="33"/>
        <v>1656</v>
      </c>
    </row>
    <row r="438" spans="2:9" x14ac:dyDescent="0.3">
      <c r="B438" s="146" t="s">
        <v>535</v>
      </c>
      <c r="C438" s="146" t="s">
        <v>536</v>
      </c>
      <c r="D438" s="146" t="s">
        <v>425</v>
      </c>
      <c r="E438" s="146" t="s">
        <v>384</v>
      </c>
      <c r="F438" s="146"/>
      <c r="G438" s="147">
        <v>-20</v>
      </c>
      <c r="I438" s="126">
        <f t="shared" si="33"/>
        <v>1636</v>
      </c>
    </row>
    <row r="439" spans="2:9" x14ac:dyDescent="0.3">
      <c r="B439" s="146" t="s">
        <v>537</v>
      </c>
      <c r="C439" s="146" t="s">
        <v>538</v>
      </c>
      <c r="D439" s="146" t="s">
        <v>438</v>
      </c>
      <c r="E439" s="146" t="s">
        <v>384</v>
      </c>
      <c r="F439" s="146"/>
      <c r="G439" s="147">
        <v>-20</v>
      </c>
      <c r="I439" s="126">
        <f t="shared" si="33"/>
        <v>1616</v>
      </c>
    </row>
    <row r="440" spans="2:9" x14ac:dyDescent="0.3">
      <c r="B440" s="148" t="s">
        <v>537</v>
      </c>
      <c r="C440" s="148" t="s">
        <v>539</v>
      </c>
      <c r="D440" s="148" t="s">
        <v>399</v>
      </c>
      <c r="E440" s="148" t="s">
        <v>393</v>
      </c>
      <c r="F440" s="148"/>
      <c r="G440" s="149">
        <v>66</v>
      </c>
      <c r="I440" s="126">
        <f t="shared" si="33"/>
        <v>1682</v>
      </c>
    </row>
    <row r="441" spans="2:9" x14ac:dyDescent="0.3">
      <c r="B441" s="146" t="s">
        <v>537</v>
      </c>
      <c r="C441" s="146" t="s">
        <v>540</v>
      </c>
      <c r="D441" s="146" t="s">
        <v>541</v>
      </c>
      <c r="E441" s="146" t="s">
        <v>384</v>
      </c>
      <c r="F441" s="146"/>
      <c r="G441" s="147">
        <v>-20</v>
      </c>
      <c r="I441" s="126">
        <f t="shared" si="33"/>
        <v>1662</v>
      </c>
    </row>
    <row r="442" spans="2:9" x14ac:dyDescent="0.3">
      <c r="B442" s="148" t="s">
        <v>537</v>
      </c>
      <c r="C442" s="148" t="s">
        <v>542</v>
      </c>
      <c r="D442" s="148" t="s">
        <v>438</v>
      </c>
      <c r="E442" s="148" t="s">
        <v>393</v>
      </c>
      <c r="F442" s="148"/>
      <c r="G442" s="149">
        <v>114</v>
      </c>
      <c r="I442" s="126">
        <f t="shared" si="33"/>
        <v>1776</v>
      </c>
    </row>
    <row r="443" spans="2:9" x14ac:dyDescent="0.3">
      <c r="B443" s="146" t="s">
        <v>543</v>
      </c>
      <c r="C443" s="146" t="s">
        <v>544</v>
      </c>
      <c r="D443" s="146" t="s">
        <v>425</v>
      </c>
      <c r="E443" s="146" t="s">
        <v>384</v>
      </c>
      <c r="F443" s="146"/>
      <c r="G443" s="147">
        <v>-20</v>
      </c>
      <c r="I443" s="126">
        <f t="shared" si="33"/>
        <v>1756</v>
      </c>
    </row>
    <row r="444" spans="2:9" x14ac:dyDescent="0.3">
      <c r="B444" s="144" t="s">
        <v>543</v>
      </c>
      <c r="C444" s="144" t="s">
        <v>545</v>
      </c>
      <c r="D444" s="144" t="s">
        <v>425</v>
      </c>
      <c r="E444" s="144" t="s">
        <v>231</v>
      </c>
      <c r="F444" s="144"/>
      <c r="G444" s="145">
        <v>10</v>
      </c>
      <c r="I444" s="126">
        <f t="shared" si="33"/>
        <v>1766</v>
      </c>
    </row>
    <row r="445" spans="2:9" x14ac:dyDescent="0.3">
      <c r="B445" s="146" t="s">
        <v>543</v>
      </c>
      <c r="C445" s="146" t="s">
        <v>546</v>
      </c>
      <c r="D445" s="146" t="s">
        <v>547</v>
      </c>
      <c r="E445" s="146" t="s">
        <v>384</v>
      </c>
      <c r="F445" s="146"/>
      <c r="G445" s="147">
        <v>-20</v>
      </c>
      <c r="I445" s="126">
        <f t="shared" si="33"/>
        <v>1746</v>
      </c>
    </row>
    <row r="446" spans="2:9" x14ac:dyDescent="0.3">
      <c r="B446" s="146" t="s">
        <v>548</v>
      </c>
      <c r="C446" s="146" t="s">
        <v>549</v>
      </c>
      <c r="D446" s="146" t="s">
        <v>392</v>
      </c>
      <c r="E446" s="146" t="s">
        <v>384</v>
      </c>
      <c r="F446" s="146"/>
      <c r="G446" s="147">
        <v>-20</v>
      </c>
      <c r="I446" s="126">
        <f t="shared" si="33"/>
        <v>1726</v>
      </c>
    </row>
    <row r="447" spans="2:9" x14ac:dyDescent="0.3">
      <c r="B447" s="146" t="s">
        <v>548</v>
      </c>
      <c r="C447" s="146" t="s">
        <v>550</v>
      </c>
      <c r="D447" s="146" t="s">
        <v>434</v>
      </c>
      <c r="E447" s="146" t="s">
        <v>384</v>
      </c>
      <c r="F447" s="146"/>
      <c r="G447" s="147">
        <v>-20</v>
      </c>
      <c r="I447" s="126">
        <f t="shared" si="33"/>
        <v>1706</v>
      </c>
    </row>
    <row r="448" spans="2:9" x14ac:dyDescent="0.3">
      <c r="B448" s="148" t="s">
        <v>548</v>
      </c>
      <c r="C448" s="148" t="s">
        <v>551</v>
      </c>
      <c r="D448" s="148" t="s">
        <v>386</v>
      </c>
      <c r="E448" s="148" t="s">
        <v>393</v>
      </c>
      <c r="F448" s="148"/>
      <c r="G448" s="149">
        <v>96</v>
      </c>
      <c r="I448" s="126">
        <f t="shared" si="33"/>
        <v>1802</v>
      </c>
    </row>
    <row r="449" spans="2:9" x14ac:dyDescent="0.3">
      <c r="B449" s="146" t="s">
        <v>548</v>
      </c>
      <c r="C449" s="146" t="s">
        <v>552</v>
      </c>
      <c r="D449" s="146" t="s">
        <v>392</v>
      </c>
      <c r="E449" s="146" t="s">
        <v>384</v>
      </c>
      <c r="F449" s="146"/>
      <c r="G449" s="147">
        <v>-20</v>
      </c>
      <c r="I449" s="126">
        <f t="shared" si="33"/>
        <v>1782</v>
      </c>
    </row>
    <row r="450" spans="2:9" x14ac:dyDescent="0.3">
      <c r="B450" s="144" t="s">
        <v>548</v>
      </c>
      <c r="C450" s="144" t="s">
        <v>503</v>
      </c>
      <c r="D450" s="144" t="s">
        <v>399</v>
      </c>
      <c r="E450" s="144" t="s">
        <v>231</v>
      </c>
      <c r="F450" s="144"/>
      <c r="G450" s="145">
        <v>1</v>
      </c>
      <c r="I450" s="126">
        <f t="shared" si="33"/>
        <v>1783</v>
      </c>
    </row>
    <row r="451" spans="2:9" x14ac:dyDescent="0.3">
      <c r="B451" s="148" t="s">
        <v>553</v>
      </c>
      <c r="C451" s="148" t="s">
        <v>554</v>
      </c>
      <c r="D451" s="148" t="s">
        <v>485</v>
      </c>
      <c r="E451" s="148" t="s">
        <v>393</v>
      </c>
      <c r="F451" s="148"/>
      <c r="G451" s="149">
        <v>48</v>
      </c>
      <c r="I451" s="126">
        <f t="shared" si="33"/>
        <v>1831</v>
      </c>
    </row>
    <row r="452" spans="2:9" x14ac:dyDescent="0.3">
      <c r="B452" s="146" t="s">
        <v>553</v>
      </c>
      <c r="C452" s="146" t="s">
        <v>555</v>
      </c>
      <c r="D452" s="146" t="s">
        <v>438</v>
      </c>
      <c r="E452" s="146" t="s">
        <v>384</v>
      </c>
      <c r="F452" s="146"/>
      <c r="G452" s="147">
        <v>-20</v>
      </c>
      <c r="I452" s="126">
        <f t="shared" si="33"/>
        <v>1811</v>
      </c>
    </row>
    <row r="453" spans="2:9" x14ac:dyDescent="0.3">
      <c r="B453" s="144" t="s">
        <v>553</v>
      </c>
      <c r="C453" s="144" t="s">
        <v>556</v>
      </c>
      <c r="D453" s="144" t="s">
        <v>425</v>
      </c>
      <c r="E453" s="144" t="s">
        <v>231</v>
      </c>
      <c r="F453" s="144"/>
      <c r="G453" s="145">
        <v>10</v>
      </c>
      <c r="I453" s="126">
        <f t="shared" ref="I453:I516" si="34">SUM(I452,G453)</f>
        <v>1821</v>
      </c>
    </row>
    <row r="454" spans="2:9" x14ac:dyDescent="0.3">
      <c r="B454" s="146" t="s">
        <v>553</v>
      </c>
      <c r="C454" s="146" t="s">
        <v>557</v>
      </c>
      <c r="D454" s="146" t="s">
        <v>389</v>
      </c>
      <c r="E454" s="146" t="s">
        <v>384</v>
      </c>
      <c r="F454" s="146"/>
      <c r="G454" s="147">
        <v>-20</v>
      </c>
      <c r="I454" s="126">
        <f t="shared" si="34"/>
        <v>1801</v>
      </c>
    </row>
    <row r="455" spans="2:9" x14ac:dyDescent="0.3">
      <c r="B455" s="146" t="s">
        <v>553</v>
      </c>
      <c r="C455" s="146" t="s">
        <v>558</v>
      </c>
      <c r="D455" s="146" t="s">
        <v>559</v>
      </c>
      <c r="E455" s="146" t="s">
        <v>384</v>
      </c>
      <c r="F455" s="146"/>
      <c r="G455" s="147">
        <v>-20</v>
      </c>
      <c r="I455" s="126">
        <f t="shared" si="34"/>
        <v>1781</v>
      </c>
    </row>
    <row r="456" spans="2:9" x14ac:dyDescent="0.3">
      <c r="B456" s="144" t="s">
        <v>553</v>
      </c>
      <c r="C456" s="144" t="s">
        <v>560</v>
      </c>
      <c r="D456" s="144" t="s">
        <v>466</v>
      </c>
      <c r="E456" s="144" t="s">
        <v>231</v>
      </c>
      <c r="F456" s="144"/>
      <c r="G456" s="145">
        <v>8</v>
      </c>
      <c r="I456" s="126">
        <f t="shared" si="34"/>
        <v>1789</v>
      </c>
    </row>
    <row r="457" spans="2:9" x14ac:dyDescent="0.3">
      <c r="B457" s="146" t="s">
        <v>561</v>
      </c>
      <c r="C457" s="146" t="s">
        <v>562</v>
      </c>
      <c r="D457" s="146" t="s">
        <v>510</v>
      </c>
      <c r="E457" s="146" t="s">
        <v>384</v>
      </c>
      <c r="F457" s="146"/>
      <c r="G457" s="147">
        <v>-20</v>
      </c>
      <c r="I457" s="126">
        <f t="shared" si="34"/>
        <v>1769</v>
      </c>
    </row>
    <row r="458" spans="2:9" x14ac:dyDescent="0.3">
      <c r="B458" s="148" t="s">
        <v>561</v>
      </c>
      <c r="C458" s="148" t="s">
        <v>563</v>
      </c>
      <c r="D458" s="148" t="s">
        <v>466</v>
      </c>
      <c r="E458" s="148" t="s">
        <v>393</v>
      </c>
      <c r="F458" s="148"/>
      <c r="G458" s="149">
        <v>108</v>
      </c>
      <c r="I458" s="126">
        <f t="shared" si="34"/>
        <v>1877</v>
      </c>
    </row>
    <row r="459" spans="2:9" x14ac:dyDescent="0.3">
      <c r="B459" s="148" t="s">
        <v>564</v>
      </c>
      <c r="C459" s="148" t="s">
        <v>565</v>
      </c>
      <c r="D459" s="148" t="s">
        <v>425</v>
      </c>
      <c r="E459" s="148" t="s">
        <v>393</v>
      </c>
      <c r="F459" s="148"/>
      <c r="G459" s="149">
        <v>120</v>
      </c>
      <c r="I459" s="126">
        <f t="shared" si="34"/>
        <v>1997</v>
      </c>
    </row>
    <row r="460" spans="2:9" x14ac:dyDescent="0.3">
      <c r="B460" s="146" t="s">
        <v>564</v>
      </c>
      <c r="C460" s="146" t="s">
        <v>566</v>
      </c>
      <c r="D460" s="146" t="s">
        <v>396</v>
      </c>
      <c r="E460" s="146" t="s">
        <v>384</v>
      </c>
      <c r="F460" s="146"/>
      <c r="G460" s="147">
        <v>-20</v>
      </c>
      <c r="I460" s="126">
        <f t="shared" si="34"/>
        <v>1977</v>
      </c>
    </row>
    <row r="461" spans="2:9" x14ac:dyDescent="0.3">
      <c r="B461" s="148" t="s">
        <v>567</v>
      </c>
      <c r="C461" s="148" t="s">
        <v>568</v>
      </c>
      <c r="D461" s="148" t="s">
        <v>418</v>
      </c>
      <c r="E461" s="148" t="s">
        <v>393</v>
      </c>
      <c r="F461" s="148"/>
      <c r="G461" s="149">
        <v>216</v>
      </c>
      <c r="I461" s="126">
        <f t="shared" si="34"/>
        <v>2193</v>
      </c>
    </row>
    <row r="462" spans="2:9" x14ac:dyDescent="0.3">
      <c r="B462" s="146" t="s">
        <v>567</v>
      </c>
      <c r="C462" s="146" t="s">
        <v>569</v>
      </c>
      <c r="D462" s="146" t="s">
        <v>425</v>
      </c>
      <c r="E462" s="146" t="s">
        <v>384</v>
      </c>
      <c r="F462" s="146"/>
      <c r="G462" s="147">
        <v>-20</v>
      </c>
      <c r="I462" s="126">
        <f t="shared" si="34"/>
        <v>2173</v>
      </c>
    </row>
    <row r="463" spans="2:9" x14ac:dyDescent="0.3">
      <c r="B463" s="144" t="s">
        <v>567</v>
      </c>
      <c r="C463" s="144" t="s">
        <v>570</v>
      </c>
      <c r="D463" s="144" t="s">
        <v>492</v>
      </c>
      <c r="E463" s="144" t="s">
        <v>231</v>
      </c>
      <c r="F463" s="144"/>
      <c r="G463" s="145">
        <v>0</v>
      </c>
      <c r="I463" s="126">
        <f t="shared" si="34"/>
        <v>2173</v>
      </c>
    </row>
    <row r="464" spans="2:9" x14ac:dyDescent="0.3">
      <c r="B464" s="146" t="s">
        <v>571</v>
      </c>
      <c r="C464" s="146" t="s">
        <v>572</v>
      </c>
      <c r="D464" s="146" t="s">
        <v>415</v>
      </c>
      <c r="E464" s="146" t="s">
        <v>384</v>
      </c>
      <c r="F464" s="146"/>
      <c r="G464" s="147">
        <v>-20</v>
      </c>
      <c r="I464" s="126">
        <f t="shared" si="34"/>
        <v>2153</v>
      </c>
    </row>
    <row r="465" spans="2:9" x14ac:dyDescent="0.3">
      <c r="B465" s="146" t="s">
        <v>571</v>
      </c>
      <c r="C465" s="146" t="s">
        <v>573</v>
      </c>
      <c r="D465" s="146" t="s">
        <v>574</v>
      </c>
      <c r="E465" s="146" t="s">
        <v>384</v>
      </c>
      <c r="F465" s="146"/>
      <c r="G465" s="147">
        <v>-20</v>
      </c>
      <c r="I465" s="126">
        <f t="shared" si="34"/>
        <v>2133</v>
      </c>
    </row>
    <row r="466" spans="2:9" x14ac:dyDescent="0.3">
      <c r="B466" s="146" t="s">
        <v>571</v>
      </c>
      <c r="C466" s="146" t="s">
        <v>575</v>
      </c>
      <c r="D466" s="146" t="s">
        <v>506</v>
      </c>
      <c r="E466" s="146" t="s">
        <v>384</v>
      </c>
      <c r="F466" s="146"/>
      <c r="G466" s="147">
        <v>-20</v>
      </c>
      <c r="I466" s="126">
        <f t="shared" si="34"/>
        <v>2113</v>
      </c>
    </row>
    <row r="467" spans="2:9" x14ac:dyDescent="0.3">
      <c r="B467" s="144" t="s">
        <v>571</v>
      </c>
      <c r="C467" s="144" t="s">
        <v>576</v>
      </c>
      <c r="D467" s="144" t="s">
        <v>485</v>
      </c>
      <c r="E467" s="144" t="s">
        <v>231</v>
      </c>
      <c r="F467" s="144"/>
      <c r="G467" s="145">
        <v>0</v>
      </c>
      <c r="I467" s="126">
        <f t="shared" si="34"/>
        <v>2113</v>
      </c>
    </row>
    <row r="468" spans="2:9" x14ac:dyDescent="0.3">
      <c r="B468" s="146" t="s">
        <v>571</v>
      </c>
      <c r="C468" s="146" t="s">
        <v>577</v>
      </c>
      <c r="D468" s="146" t="s">
        <v>466</v>
      </c>
      <c r="E468" s="146" t="s">
        <v>384</v>
      </c>
      <c r="F468" s="146"/>
      <c r="G468" s="147">
        <v>-20</v>
      </c>
      <c r="I468" s="126">
        <f t="shared" si="34"/>
        <v>2093</v>
      </c>
    </row>
    <row r="469" spans="2:9" x14ac:dyDescent="0.3">
      <c r="B469" s="146" t="s">
        <v>578</v>
      </c>
      <c r="C469" s="146" t="s">
        <v>534</v>
      </c>
      <c r="D469" s="146" t="s">
        <v>485</v>
      </c>
      <c r="E469" s="146" t="s">
        <v>384</v>
      </c>
      <c r="F469" s="146"/>
      <c r="G469" s="147">
        <v>-20</v>
      </c>
      <c r="I469" s="126">
        <f t="shared" si="34"/>
        <v>2073</v>
      </c>
    </row>
    <row r="470" spans="2:9" x14ac:dyDescent="0.3">
      <c r="B470" s="146" t="s">
        <v>578</v>
      </c>
      <c r="C470" s="146" t="s">
        <v>579</v>
      </c>
      <c r="D470" s="146" t="s">
        <v>438</v>
      </c>
      <c r="E470" s="146" t="s">
        <v>384</v>
      </c>
      <c r="F470" s="146"/>
      <c r="G470" s="147">
        <v>-20</v>
      </c>
      <c r="I470" s="126">
        <f t="shared" si="34"/>
        <v>2053</v>
      </c>
    </row>
    <row r="471" spans="2:9" x14ac:dyDescent="0.3">
      <c r="B471" s="146" t="s">
        <v>578</v>
      </c>
      <c r="C471" s="146" t="s">
        <v>580</v>
      </c>
      <c r="D471" s="146" t="s">
        <v>392</v>
      </c>
      <c r="E471" s="146" t="s">
        <v>384</v>
      </c>
      <c r="F471" s="146"/>
      <c r="G471" s="147">
        <v>-20</v>
      </c>
      <c r="I471" s="126">
        <f t="shared" si="34"/>
        <v>2033</v>
      </c>
    </row>
    <row r="472" spans="2:9" x14ac:dyDescent="0.3">
      <c r="B472" s="144" t="s">
        <v>581</v>
      </c>
      <c r="C472" s="144" t="s">
        <v>582</v>
      </c>
      <c r="D472" s="144" t="s">
        <v>434</v>
      </c>
      <c r="E472" s="144" t="s">
        <v>231</v>
      </c>
      <c r="F472" s="144"/>
      <c r="G472" s="145">
        <v>19</v>
      </c>
      <c r="I472" s="126">
        <f t="shared" si="34"/>
        <v>2052</v>
      </c>
    </row>
    <row r="473" spans="2:9" x14ac:dyDescent="0.3">
      <c r="B473" s="146" t="s">
        <v>581</v>
      </c>
      <c r="C473" s="146" t="s">
        <v>583</v>
      </c>
      <c r="D473" s="146" t="s">
        <v>492</v>
      </c>
      <c r="E473" s="146" t="s">
        <v>384</v>
      </c>
      <c r="F473" s="146"/>
      <c r="G473" s="147">
        <v>-20</v>
      </c>
      <c r="I473" s="126">
        <f t="shared" si="34"/>
        <v>2032</v>
      </c>
    </row>
    <row r="474" spans="2:9" x14ac:dyDescent="0.3">
      <c r="B474" s="146" t="s">
        <v>581</v>
      </c>
      <c r="C474" s="146" t="s">
        <v>584</v>
      </c>
      <c r="D474" s="146" t="s">
        <v>541</v>
      </c>
      <c r="E474" s="146" t="s">
        <v>384</v>
      </c>
      <c r="F474" s="146"/>
      <c r="G474" s="147">
        <v>-20</v>
      </c>
      <c r="I474" s="126">
        <f t="shared" si="34"/>
        <v>2012</v>
      </c>
    </row>
    <row r="475" spans="2:9" x14ac:dyDescent="0.3">
      <c r="B475" s="146" t="s">
        <v>585</v>
      </c>
      <c r="C475" s="146" t="s">
        <v>586</v>
      </c>
      <c r="D475" s="146" t="s">
        <v>386</v>
      </c>
      <c r="E475" s="146" t="s">
        <v>384</v>
      </c>
      <c r="F475" s="146"/>
      <c r="G475" s="147">
        <v>-20</v>
      </c>
      <c r="I475" s="126">
        <f t="shared" si="34"/>
        <v>1992</v>
      </c>
    </row>
    <row r="476" spans="2:9" x14ac:dyDescent="0.3">
      <c r="B476" s="144" t="s">
        <v>585</v>
      </c>
      <c r="C476" s="144" t="s">
        <v>587</v>
      </c>
      <c r="D476" s="144" t="s">
        <v>389</v>
      </c>
      <c r="E476" s="144" t="s">
        <v>231</v>
      </c>
      <c r="F476" s="144"/>
      <c r="G476" s="145">
        <v>18</v>
      </c>
      <c r="I476" s="126">
        <f t="shared" si="34"/>
        <v>2010</v>
      </c>
    </row>
    <row r="477" spans="2:9" x14ac:dyDescent="0.3">
      <c r="B477" s="146" t="s">
        <v>588</v>
      </c>
      <c r="C477" s="146" t="s">
        <v>589</v>
      </c>
      <c r="D477" s="146" t="s">
        <v>492</v>
      </c>
      <c r="E477" s="146" t="s">
        <v>384</v>
      </c>
      <c r="F477" s="146"/>
      <c r="G477" s="147">
        <v>-20</v>
      </c>
      <c r="I477" s="126">
        <f t="shared" si="34"/>
        <v>1990</v>
      </c>
    </row>
    <row r="478" spans="2:9" x14ac:dyDescent="0.3">
      <c r="B478" s="148" t="s">
        <v>590</v>
      </c>
      <c r="C478" s="148" t="s">
        <v>591</v>
      </c>
      <c r="D478" s="148" t="s">
        <v>383</v>
      </c>
      <c r="E478" s="148" t="s">
        <v>393</v>
      </c>
      <c r="F478" s="148"/>
      <c r="G478" s="149">
        <v>50</v>
      </c>
      <c r="I478" s="126">
        <f t="shared" si="34"/>
        <v>2040</v>
      </c>
    </row>
    <row r="479" spans="2:9" x14ac:dyDescent="0.3">
      <c r="B479" s="144" t="s">
        <v>592</v>
      </c>
      <c r="C479" s="144" t="s">
        <v>593</v>
      </c>
      <c r="D479" s="144" t="s">
        <v>450</v>
      </c>
      <c r="E479" s="144" t="s">
        <v>231</v>
      </c>
      <c r="F479" s="144"/>
      <c r="G479" s="145">
        <v>56</v>
      </c>
      <c r="I479" s="126">
        <f t="shared" si="34"/>
        <v>2096</v>
      </c>
    </row>
    <row r="480" spans="2:9" x14ac:dyDescent="0.3">
      <c r="B480" s="144" t="s">
        <v>594</v>
      </c>
      <c r="C480" s="144" t="s">
        <v>595</v>
      </c>
      <c r="D480" s="144" t="s">
        <v>506</v>
      </c>
      <c r="E480" s="144" t="s">
        <v>231</v>
      </c>
      <c r="F480" s="144"/>
      <c r="G480" s="145">
        <v>-1</v>
      </c>
      <c r="I480" s="126">
        <f t="shared" si="34"/>
        <v>2095</v>
      </c>
    </row>
    <row r="481" spans="2:9" x14ac:dyDescent="0.3">
      <c r="B481" s="146" t="s">
        <v>594</v>
      </c>
      <c r="C481" s="146" t="s">
        <v>596</v>
      </c>
      <c r="D481" s="146" t="s">
        <v>383</v>
      </c>
      <c r="E481" s="146" t="s">
        <v>384</v>
      </c>
      <c r="F481" s="146"/>
      <c r="G481" s="147">
        <v>-20</v>
      </c>
      <c r="I481" s="126">
        <f t="shared" si="34"/>
        <v>2075</v>
      </c>
    </row>
    <row r="482" spans="2:9" x14ac:dyDescent="0.3">
      <c r="B482" s="146" t="s">
        <v>599</v>
      </c>
      <c r="C482" s="146" t="s">
        <v>600</v>
      </c>
      <c r="D482" s="146" t="s">
        <v>415</v>
      </c>
      <c r="E482" s="146" t="s">
        <v>384</v>
      </c>
      <c r="F482" s="128"/>
      <c r="G482" s="147">
        <v>-20</v>
      </c>
      <c r="I482" s="126">
        <f t="shared" si="34"/>
        <v>2055</v>
      </c>
    </row>
    <row r="483" spans="2:9" x14ac:dyDescent="0.3">
      <c r="B483" s="146" t="s">
        <v>599</v>
      </c>
      <c r="C483" s="146" t="s">
        <v>601</v>
      </c>
      <c r="D483" s="146" t="s">
        <v>506</v>
      </c>
      <c r="E483" s="146" t="s">
        <v>384</v>
      </c>
      <c r="F483" s="128"/>
      <c r="G483" s="147">
        <v>-20</v>
      </c>
      <c r="I483" s="126">
        <f t="shared" si="34"/>
        <v>2035</v>
      </c>
    </row>
    <row r="484" spans="2:9" x14ac:dyDescent="0.3">
      <c r="B484" s="146" t="s">
        <v>602</v>
      </c>
      <c r="C484" s="146" t="s">
        <v>603</v>
      </c>
      <c r="D484" s="146" t="s">
        <v>466</v>
      </c>
      <c r="E484" s="146" t="s">
        <v>384</v>
      </c>
      <c r="F484" s="128"/>
      <c r="G484" s="147">
        <v>-20</v>
      </c>
      <c r="I484" s="126">
        <f t="shared" si="34"/>
        <v>2015</v>
      </c>
    </row>
    <row r="485" spans="2:9" x14ac:dyDescent="0.3">
      <c r="B485" s="144" t="s">
        <v>602</v>
      </c>
      <c r="C485" s="144" t="s">
        <v>604</v>
      </c>
      <c r="D485" s="144" t="s">
        <v>466</v>
      </c>
      <c r="E485" s="144" t="s">
        <v>231</v>
      </c>
      <c r="F485" s="128"/>
      <c r="G485" s="145">
        <v>8</v>
      </c>
      <c r="I485" s="126">
        <f t="shared" si="34"/>
        <v>2023</v>
      </c>
    </row>
    <row r="486" spans="2:9" x14ac:dyDescent="0.3">
      <c r="B486" s="144" t="s">
        <v>602</v>
      </c>
      <c r="C486" s="144" t="s">
        <v>605</v>
      </c>
      <c r="D486" s="144" t="s">
        <v>510</v>
      </c>
      <c r="E486" s="144" t="s">
        <v>231</v>
      </c>
      <c r="F486" s="128"/>
      <c r="G486" s="145">
        <v>-3</v>
      </c>
      <c r="I486" s="126">
        <f t="shared" si="34"/>
        <v>2020</v>
      </c>
    </row>
    <row r="487" spans="2:9" x14ac:dyDescent="0.3">
      <c r="B487" s="146" t="s">
        <v>606</v>
      </c>
      <c r="C487" s="146" t="s">
        <v>607</v>
      </c>
      <c r="D487" s="146" t="s">
        <v>425</v>
      </c>
      <c r="E487" s="146" t="s">
        <v>384</v>
      </c>
      <c r="F487" s="128"/>
      <c r="G487" s="147">
        <v>-20</v>
      </c>
      <c r="I487" s="126">
        <f t="shared" si="34"/>
        <v>2000</v>
      </c>
    </row>
    <row r="488" spans="2:9" x14ac:dyDescent="0.3">
      <c r="B488" s="144" t="s">
        <v>608</v>
      </c>
      <c r="C488" s="144" t="s">
        <v>609</v>
      </c>
      <c r="D488" s="144" t="s">
        <v>383</v>
      </c>
      <c r="E488" s="144" t="s">
        <v>231</v>
      </c>
      <c r="F488" s="128"/>
      <c r="G488" s="145">
        <v>2</v>
      </c>
      <c r="I488" s="126">
        <f t="shared" si="34"/>
        <v>2002</v>
      </c>
    </row>
    <row r="489" spans="2:9" x14ac:dyDescent="0.3">
      <c r="B489" s="144" t="s">
        <v>610</v>
      </c>
      <c r="C489" s="144" t="s">
        <v>611</v>
      </c>
      <c r="D489" s="144" t="s">
        <v>492</v>
      </c>
      <c r="E489" s="144" t="s">
        <v>231</v>
      </c>
      <c r="F489" s="128"/>
      <c r="G489" s="145">
        <v>0</v>
      </c>
      <c r="I489" s="126">
        <f t="shared" si="34"/>
        <v>2002</v>
      </c>
    </row>
    <row r="490" spans="2:9" x14ac:dyDescent="0.3">
      <c r="B490" s="148" t="s">
        <v>612</v>
      </c>
      <c r="C490" s="148" t="s">
        <v>613</v>
      </c>
      <c r="D490" s="148" t="s">
        <v>418</v>
      </c>
      <c r="E490" s="148" t="s">
        <v>393</v>
      </c>
      <c r="F490" s="128"/>
      <c r="G490" s="149">
        <v>216</v>
      </c>
      <c r="I490" s="126">
        <f t="shared" si="34"/>
        <v>2218</v>
      </c>
    </row>
    <row r="491" spans="2:9" x14ac:dyDescent="0.3">
      <c r="B491" s="146" t="s">
        <v>614</v>
      </c>
      <c r="C491" s="146" t="s">
        <v>615</v>
      </c>
      <c r="D491" s="146" t="s">
        <v>434</v>
      </c>
      <c r="E491" s="146" t="s">
        <v>384</v>
      </c>
      <c r="F491" s="128"/>
      <c r="G491" s="147">
        <v>-20</v>
      </c>
      <c r="I491" s="126">
        <f t="shared" si="34"/>
        <v>2198</v>
      </c>
    </row>
    <row r="492" spans="2:9" x14ac:dyDescent="0.3">
      <c r="B492" s="146" t="s">
        <v>616</v>
      </c>
      <c r="C492" s="146" t="s">
        <v>617</v>
      </c>
      <c r="D492" s="146" t="s">
        <v>389</v>
      </c>
      <c r="E492" s="146" t="s">
        <v>384</v>
      </c>
      <c r="F492" s="128"/>
      <c r="G492" s="147">
        <v>-20</v>
      </c>
      <c r="I492" s="126">
        <f t="shared" si="34"/>
        <v>2178</v>
      </c>
    </row>
    <row r="493" spans="2:9" x14ac:dyDescent="0.3">
      <c r="B493" s="146" t="s">
        <v>616</v>
      </c>
      <c r="C493" s="146" t="s">
        <v>618</v>
      </c>
      <c r="D493" s="146" t="s">
        <v>541</v>
      </c>
      <c r="E493" s="146" t="s">
        <v>384</v>
      </c>
      <c r="F493" s="128"/>
      <c r="G493" s="147">
        <v>-20</v>
      </c>
      <c r="I493" s="126">
        <f t="shared" si="34"/>
        <v>2158</v>
      </c>
    </row>
    <row r="494" spans="2:9" x14ac:dyDescent="0.3">
      <c r="B494" s="146" t="s">
        <v>619</v>
      </c>
      <c r="C494" s="146" t="s">
        <v>620</v>
      </c>
      <c r="D494" s="146" t="s">
        <v>434</v>
      </c>
      <c r="E494" s="146" t="s">
        <v>384</v>
      </c>
      <c r="F494" s="128"/>
      <c r="G494" s="147">
        <v>-20</v>
      </c>
      <c r="I494" s="126">
        <f t="shared" si="34"/>
        <v>2138</v>
      </c>
    </row>
    <row r="495" spans="2:9" x14ac:dyDescent="0.3">
      <c r="B495" s="146" t="s">
        <v>619</v>
      </c>
      <c r="C495" s="146" t="s">
        <v>621</v>
      </c>
      <c r="D495" s="146" t="s">
        <v>389</v>
      </c>
      <c r="E495" s="146" t="s">
        <v>384</v>
      </c>
      <c r="F495" s="128"/>
      <c r="G495" s="147">
        <v>-20</v>
      </c>
      <c r="I495" s="126">
        <f t="shared" si="34"/>
        <v>2118</v>
      </c>
    </row>
    <row r="496" spans="2:9" x14ac:dyDescent="0.3">
      <c r="B496" s="146" t="s">
        <v>622</v>
      </c>
      <c r="C496" s="146" t="s">
        <v>623</v>
      </c>
      <c r="D496" s="146" t="s">
        <v>624</v>
      </c>
      <c r="E496" s="146" t="s">
        <v>384</v>
      </c>
      <c r="F496" s="128"/>
      <c r="G496" s="147">
        <v>-20</v>
      </c>
      <c r="I496" s="126">
        <f t="shared" si="34"/>
        <v>2098</v>
      </c>
    </row>
    <row r="497" spans="2:9" x14ac:dyDescent="0.3">
      <c r="B497" s="144" t="s">
        <v>622</v>
      </c>
      <c r="C497" s="144" t="s">
        <v>625</v>
      </c>
      <c r="D497" s="144" t="s">
        <v>386</v>
      </c>
      <c r="E497" s="144" t="s">
        <v>231</v>
      </c>
      <c r="F497" s="128"/>
      <c r="G497" s="145">
        <v>6</v>
      </c>
      <c r="I497" s="126">
        <f t="shared" si="34"/>
        <v>2104</v>
      </c>
    </row>
    <row r="498" spans="2:9" x14ac:dyDescent="0.3">
      <c r="B498" s="146" t="s">
        <v>626</v>
      </c>
      <c r="C498" s="146" t="s">
        <v>627</v>
      </c>
      <c r="D498" s="146" t="s">
        <v>406</v>
      </c>
      <c r="E498" s="146" t="s">
        <v>384</v>
      </c>
      <c r="F498" s="128"/>
      <c r="G498" s="147">
        <v>-20</v>
      </c>
      <c r="I498" s="126">
        <f t="shared" si="34"/>
        <v>2084</v>
      </c>
    </row>
    <row r="499" spans="2:9" x14ac:dyDescent="0.3">
      <c r="B499" s="146" t="s">
        <v>628</v>
      </c>
      <c r="C499" s="146" t="s">
        <v>629</v>
      </c>
      <c r="D499" s="146" t="s">
        <v>434</v>
      </c>
      <c r="E499" s="146" t="s">
        <v>384</v>
      </c>
      <c r="F499" s="128"/>
      <c r="G499" s="147">
        <v>-20</v>
      </c>
      <c r="I499" s="126">
        <f t="shared" si="34"/>
        <v>2064</v>
      </c>
    </row>
    <row r="500" spans="2:9" x14ac:dyDescent="0.3">
      <c r="B500" s="146" t="s">
        <v>628</v>
      </c>
      <c r="C500" s="146" t="s">
        <v>630</v>
      </c>
      <c r="D500" s="146" t="s">
        <v>396</v>
      </c>
      <c r="E500" s="146" t="s">
        <v>384</v>
      </c>
      <c r="F500" s="128"/>
      <c r="G500" s="147">
        <v>-20</v>
      </c>
      <c r="I500" s="126">
        <f t="shared" si="34"/>
        <v>2044</v>
      </c>
    </row>
    <row r="501" spans="2:9" x14ac:dyDescent="0.3">
      <c r="B501" s="146" t="s">
        <v>628</v>
      </c>
      <c r="C501" s="146" t="s">
        <v>631</v>
      </c>
      <c r="D501" s="146" t="s">
        <v>396</v>
      </c>
      <c r="E501" s="146" t="s">
        <v>384</v>
      </c>
      <c r="F501" s="128"/>
      <c r="G501" s="147">
        <v>-20</v>
      </c>
      <c r="I501" s="126">
        <f t="shared" si="34"/>
        <v>2024</v>
      </c>
    </row>
    <row r="502" spans="2:9" x14ac:dyDescent="0.3">
      <c r="B502" s="144" t="s">
        <v>632</v>
      </c>
      <c r="C502" s="144" t="s">
        <v>633</v>
      </c>
      <c r="D502" s="144" t="s">
        <v>423</v>
      </c>
      <c r="E502" s="144" t="s">
        <v>231</v>
      </c>
      <c r="F502" s="128"/>
      <c r="G502" s="145">
        <v>5</v>
      </c>
      <c r="I502" s="126">
        <f t="shared" si="34"/>
        <v>2029</v>
      </c>
    </row>
    <row r="503" spans="2:9" x14ac:dyDescent="0.3">
      <c r="B503" s="148" t="s">
        <v>632</v>
      </c>
      <c r="C503" s="148" t="s">
        <v>634</v>
      </c>
      <c r="D503" s="148" t="s">
        <v>635</v>
      </c>
      <c r="E503" s="148" t="s">
        <v>393</v>
      </c>
      <c r="F503" s="128"/>
      <c r="G503" s="149">
        <v>40</v>
      </c>
      <c r="I503" s="126">
        <f t="shared" si="34"/>
        <v>2069</v>
      </c>
    </row>
    <row r="504" spans="2:9" x14ac:dyDescent="0.3">
      <c r="B504" s="146" t="s">
        <v>632</v>
      </c>
      <c r="C504" s="146" t="s">
        <v>557</v>
      </c>
      <c r="D504" s="146" t="s">
        <v>466</v>
      </c>
      <c r="E504" s="146" t="s">
        <v>384</v>
      </c>
      <c r="F504" s="128"/>
      <c r="G504" s="147">
        <v>-20</v>
      </c>
      <c r="I504" s="126">
        <f t="shared" si="34"/>
        <v>2049</v>
      </c>
    </row>
    <row r="505" spans="2:9" x14ac:dyDescent="0.3">
      <c r="B505" s="146" t="s">
        <v>636</v>
      </c>
      <c r="C505" s="146" t="s">
        <v>637</v>
      </c>
      <c r="D505" s="146" t="s">
        <v>383</v>
      </c>
      <c r="E505" s="146" t="s">
        <v>384</v>
      </c>
      <c r="F505" s="128"/>
      <c r="G505" s="147">
        <v>-20</v>
      </c>
      <c r="I505" s="126">
        <f t="shared" si="34"/>
        <v>2029</v>
      </c>
    </row>
    <row r="506" spans="2:9" x14ac:dyDescent="0.3">
      <c r="B506" s="146" t="s">
        <v>636</v>
      </c>
      <c r="C506" s="146" t="s">
        <v>638</v>
      </c>
      <c r="D506" s="146" t="s">
        <v>434</v>
      </c>
      <c r="E506" s="146" t="s">
        <v>384</v>
      </c>
      <c r="F506" s="128"/>
      <c r="G506" s="147">
        <v>-20</v>
      </c>
      <c r="I506" s="126">
        <f t="shared" si="34"/>
        <v>2009</v>
      </c>
    </row>
    <row r="507" spans="2:9" x14ac:dyDescent="0.3">
      <c r="B507" s="148" t="s">
        <v>639</v>
      </c>
      <c r="C507" s="148" t="s">
        <v>640</v>
      </c>
      <c r="D507" s="148" t="s">
        <v>541</v>
      </c>
      <c r="E507" s="148" t="s">
        <v>393</v>
      </c>
      <c r="F507" s="128"/>
      <c r="G507" s="149">
        <v>240</v>
      </c>
      <c r="I507" s="126">
        <f t="shared" si="34"/>
        <v>2249</v>
      </c>
    </row>
    <row r="508" spans="2:9" x14ac:dyDescent="0.3">
      <c r="B508" s="148" t="s">
        <v>641</v>
      </c>
      <c r="C508" s="148" t="s">
        <v>642</v>
      </c>
      <c r="D508" s="148" t="s">
        <v>399</v>
      </c>
      <c r="E508" s="148" t="s">
        <v>393</v>
      </c>
      <c r="F508" s="128"/>
      <c r="G508" s="149">
        <v>66</v>
      </c>
      <c r="I508" s="126">
        <f t="shared" si="34"/>
        <v>2315</v>
      </c>
    </row>
    <row r="509" spans="2:9" x14ac:dyDescent="0.3">
      <c r="B509" s="144" t="s">
        <v>641</v>
      </c>
      <c r="C509" s="144" t="s">
        <v>643</v>
      </c>
      <c r="D509" s="144" t="s">
        <v>383</v>
      </c>
      <c r="E509" s="144" t="s">
        <v>231</v>
      </c>
      <c r="F509" s="128"/>
      <c r="G509" s="145">
        <v>2</v>
      </c>
      <c r="I509" s="126">
        <f t="shared" si="34"/>
        <v>2317</v>
      </c>
    </row>
    <row r="510" spans="2:9" x14ac:dyDescent="0.3">
      <c r="B510" s="144" t="s">
        <v>644</v>
      </c>
      <c r="C510" s="144" t="s">
        <v>645</v>
      </c>
      <c r="D510" s="144" t="s">
        <v>383</v>
      </c>
      <c r="E510" s="144" t="s">
        <v>231</v>
      </c>
      <c r="F510" s="128"/>
      <c r="G510" s="145">
        <v>2</v>
      </c>
      <c r="I510" s="126">
        <f t="shared" si="34"/>
        <v>2319</v>
      </c>
    </row>
    <row r="511" spans="2:9" x14ac:dyDescent="0.3">
      <c r="B511" s="146" t="s">
        <v>646</v>
      </c>
      <c r="C511" s="146" t="s">
        <v>647</v>
      </c>
      <c r="D511" s="146" t="s">
        <v>423</v>
      </c>
      <c r="E511" s="146" t="s">
        <v>384</v>
      </c>
      <c r="F511" s="128"/>
      <c r="G511" s="147">
        <v>-20</v>
      </c>
      <c r="I511" s="126">
        <f t="shared" si="34"/>
        <v>2299</v>
      </c>
    </row>
    <row r="512" spans="2:9" x14ac:dyDescent="0.3">
      <c r="B512" s="146" t="s">
        <v>646</v>
      </c>
      <c r="C512" s="146" t="s">
        <v>648</v>
      </c>
      <c r="D512" s="146" t="s">
        <v>389</v>
      </c>
      <c r="E512" s="146" t="s">
        <v>384</v>
      </c>
      <c r="F512" s="128"/>
      <c r="G512" s="147">
        <v>-20</v>
      </c>
      <c r="I512" s="126">
        <f t="shared" si="34"/>
        <v>2279</v>
      </c>
    </row>
    <row r="513" spans="2:9" x14ac:dyDescent="0.3">
      <c r="B513" s="146" t="s">
        <v>646</v>
      </c>
      <c r="C513" s="146" t="s">
        <v>649</v>
      </c>
      <c r="D513" s="146" t="s">
        <v>415</v>
      </c>
      <c r="E513" s="146" t="s">
        <v>384</v>
      </c>
      <c r="F513" s="128"/>
      <c r="G513" s="147">
        <v>-20</v>
      </c>
      <c r="I513" s="126">
        <f t="shared" si="34"/>
        <v>2259</v>
      </c>
    </row>
    <row r="514" spans="2:9" x14ac:dyDescent="0.3">
      <c r="B514" s="146" t="s">
        <v>650</v>
      </c>
      <c r="C514" s="146" t="s">
        <v>651</v>
      </c>
      <c r="D514" s="146" t="s">
        <v>389</v>
      </c>
      <c r="E514" s="146" t="s">
        <v>384</v>
      </c>
      <c r="F514" s="128"/>
      <c r="G514" s="147">
        <v>-20</v>
      </c>
      <c r="I514" s="126">
        <f t="shared" si="34"/>
        <v>2239</v>
      </c>
    </row>
    <row r="515" spans="2:9" x14ac:dyDescent="0.3">
      <c r="B515" s="144" t="s">
        <v>652</v>
      </c>
      <c r="C515" s="144" t="s">
        <v>653</v>
      </c>
      <c r="D515" s="144" t="s">
        <v>415</v>
      </c>
      <c r="E515" s="144" t="s">
        <v>231</v>
      </c>
      <c r="F515" s="128"/>
      <c r="G515" s="145">
        <v>2.6</v>
      </c>
      <c r="I515" s="126">
        <f t="shared" si="34"/>
        <v>2241.6</v>
      </c>
    </row>
    <row r="516" spans="2:9" x14ac:dyDescent="0.3">
      <c r="B516" s="146" t="s">
        <v>654</v>
      </c>
      <c r="C516" s="146" t="s">
        <v>655</v>
      </c>
      <c r="D516" s="146" t="s">
        <v>425</v>
      </c>
      <c r="E516" s="146" t="s">
        <v>384</v>
      </c>
      <c r="F516" s="128"/>
      <c r="G516" s="147">
        <v>-20</v>
      </c>
      <c r="I516" s="126">
        <f t="shared" si="34"/>
        <v>2221.6</v>
      </c>
    </row>
    <row r="517" spans="2:9" x14ac:dyDescent="0.3">
      <c r="B517" s="144" t="s">
        <v>654</v>
      </c>
      <c r="C517" s="144" t="s">
        <v>656</v>
      </c>
      <c r="D517" s="144" t="s">
        <v>438</v>
      </c>
      <c r="E517" s="144" t="s">
        <v>231</v>
      </c>
      <c r="F517" s="128"/>
      <c r="G517" s="145">
        <v>5.6</v>
      </c>
      <c r="I517" s="126">
        <f t="shared" ref="I517:I580" si="35">SUM(I516,G517)</f>
        <v>2227.1999999999998</v>
      </c>
    </row>
    <row r="518" spans="2:9" x14ac:dyDescent="0.3">
      <c r="B518" s="146" t="s">
        <v>657</v>
      </c>
      <c r="C518" s="146" t="s">
        <v>658</v>
      </c>
      <c r="D518" s="146" t="s">
        <v>383</v>
      </c>
      <c r="E518" s="146" t="s">
        <v>384</v>
      </c>
      <c r="F518" s="128"/>
      <c r="G518" s="147">
        <v>-20</v>
      </c>
      <c r="I518" s="126">
        <f t="shared" si="35"/>
        <v>2207.1999999999998</v>
      </c>
    </row>
    <row r="519" spans="2:9" x14ac:dyDescent="0.3">
      <c r="B519" s="144" t="s">
        <v>659</v>
      </c>
      <c r="C519" s="144" t="s">
        <v>660</v>
      </c>
      <c r="D519" s="144" t="s">
        <v>466</v>
      </c>
      <c r="E519" s="144" t="s">
        <v>231</v>
      </c>
      <c r="F519" s="128"/>
      <c r="G519" s="145">
        <v>8</v>
      </c>
      <c r="I519" s="126">
        <f t="shared" si="35"/>
        <v>2215.1999999999998</v>
      </c>
    </row>
    <row r="520" spans="2:9" x14ac:dyDescent="0.3">
      <c r="B520" s="102" t="s">
        <v>662</v>
      </c>
      <c r="C520" s="102" t="s">
        <v>663</v>
      </c>
      <c r="D520" s="102" t="s">
        <v>399</v>
      </c>
      <c r="E520" s="102" t="s">
        <v>231</v>
      </c>
      <c r="G520" s="103">
        <v>1</v>
      </c>
      <c r="I520" s="126">
        <f t="shared" si="35"/>
        <v>2216.1999999999998</v>
      </c>
    </row>
    <row r="521" spans="2:9" x14ac:dyDescent="0.3">
      <c r="B521" s="102" t="s">
        <v>662</v>
      </c>
      <c r="C521" s="102" t="s">
        <v>664</v>
      </c>
      <c r="D521" s="102" t="s">
        <v>510</v>
      </c>
      <c r="E521" s="102" t="s">
        <v>231</v>
      </c>
      <c r="G521" s="103">
        <v>-3</v>
      </c>
      <c r="I521" s="126">
        <f t="shared" si="35"/>
        <v>2213.1999999999998</v>
      </c>
    </row>
    <row r="522" spans="2:9" x14ac:dyDescent="0.3">
      <c r="B522" s="102" t="s">
        <v>665</v>
      </c>
      <c r="C522" s="102" t="s">
        <v>666</v>
      </c>
      <c r="D522" s="102" t="s">
        <v>466</v>
      </c>
      <c r="E522" s="102" t="s">
        <v>231</v>
      </c>
      <c r="G522" s="103">
        <v>8</v>
      </c>
      <c r="I522" s="126">
        <f t="shared" si="35"/>
        <v>2221.1999999999998</v>
      </c>
    </row>
    <row r="523" spans="2:9" x14ac:dyDescent="0.3">
      <c r="B523" s="102" t="s">
        <v>667</v>
      </c>
      <c r="C523" s="102" t="s">
        <v>668</v>
      </c>
      <c r="D523" s="102" t="s">
        <v>415</v>
      </c>
      <c r="E523" s="102" t="s">
        <v>231</v>
      </c>
      <c r="G523" s="103">
        <v>4</v>
      </c>
      <c r="I523" s="126">
        <f t="shared" si="35"/>
        <v>2225.1999999999998</v>
      </c>
    </row>
    <row r="524" spans="2:9" x14ac:dyDescent="0.3">
      <c r="B524" s="102" t="s">
        <v>669</v>
      </c>
      <c r="C524" s="102" t="s">
        <v>670</v>
      </c>
      <c r="D524" s="102" t="s">
        <v>434</v>
      </c>
      <c r="E524" s="102" t="s">
        <v>231</v>
      </c>
      <c r="G524" s="103">
        <v>22</v>
      </c>
      <c r="I524" s="126">
        <f t="shared" si="35"/>
        <v>2247.1999999999998</v>
      </c>
    </row>
    <row r="525" spans="2:9" x14ac:dyDescent="0.3">
      <c r="B525" s="102" t="s">
        <v>671</v>
      </c>
      <c r="C525" s="102" t="s">
        <v>672</v>
      </c>
      <c r="D525" s="102" t="s">
        <v>383</v>
      </c>
      <c r="E525" s="102" t="s">
        <v>231</v>
      </c>
      <c r="G525" s="103">
        <v>2</v>
      </c>
      <c r="I525" s="126">
        <f t="shared" si="35"/>
        <v>2249.1999999999998</v>
      </c>
    </row>
    <row r="526" spans="2:9" x14ac:dyDescent="0.3">
      <c r="B526" s="102" t="s">
        <v>673</v>
      </c>
      <c r="C526" s="102" t="s">
        <v>674</v>
      </c>
      <c r="D526" s="102" t="s">
        <v>506</v>
      </c>
      <c r="E526" s="102" t="s">
        <v>231</v>
      </c>
      <c r="G526" s="103">
        <v>-1</v>
      </c>
      <c r="I526" s="126">
        <f t="shared" si="35"/>
        <v>2248.1999999999998</v>
      </c>
    </row>
    <row r="527" spans="2:9" x14ac:dyDescent="0.3">
      <c r="B527" s="102" t="s">
        <v>673</v>
      </c>
      <c r="C527" s="102" t="s">
        <v>675</v>
      </c>
      <c r="D527" s="102" t="s">
        <v>396</v>
      </c>
      <c r="E527" s="102" t="s">
        <v>231</v>
      </c>
      <c r="G527" s="103">
        <v>0.4</v>
      </c>
      <c r="I527" s="126">
        <f t="shared" si="35"/>
        <v>2248.6</v>
      </c>
    </row>
    <row r="528" spans="2:9" x14ac:dyDescent="0.3">
      <c r="B528" s="102" t="s">
        <v>673</v>
      </c>
      <c r="C528" s="102" t="s">
        <v>676</v>
      </c>
      <c r="D528" s="102" t="s">
        <v>425</v>
      </c>
      <c r="E528" s="102" t="s">
        <v>231</v>
      </c>
      <c r="G528" s="103">
        <v>10</v>
      </c>
      <c r="I528" s="126">
        <f t="shared" si="35"/>
        <v>2258.6</v>
      </c>
    </row>
    <row r="529" spans="2:9" x14ac:dyDescent="0.3">
      <c r="B529" s="111" t="s">
        <v>677</v>
      </c>
      <c r="C529" s="111" t="s">
        <v>678</v>
      </c>
      <c r="D529" s="111" t="s">
        <v>389</v>
      </c>
      <c r="E529" s="111" t="s">
        <v>384</v>
      </c>
      <c r="G529" s="112">
        <v>-20</v>
      </c>
      <c r="I529" s="126">
        <f t="shared" si="35"/>
        <v>2238.6</v>
      </c>
    </row>
    <row r="530" spans="2:9" x14ac:dyDescent="0.3">
      <c r="B530" s="102" t="s">
        <v>677</v>
      </c>
      <c r="C530" s="102" t="s">
        <v>679</v>
      </c>
      <c r="D530" s="102" t="s">
        <v>429</v>
      </c>
      <c r="E530" s="102" t="s">
        <v>231</v>
      </c>
      <c r="G530" s="103">
        <v>30</v>
      </c>
      <c r="I530" s="126">
        <f t="shared" si="35"/>
        <v>2268.6</v>
      </c>
    </row>
    <row r="531" spans="2:9" x14ac:dyDescent="0.3">
      <c r="B531" s="111" t="s">
        <v>680</v>
      </c>
      <c r="C531" s="111" t="s">
        <v>447</v>
      </c>
      <c r="D531" s="111" t="s">
        <v>383</v>
      </c>
      <c r="E531" s="111" t="s">
        <v>384</v>
      </c>
      <c r="G531" s="112">
        <v>-20</v>
      </c>
      <c r="I531" s="126">
        <f t="shared" si="35"/>
        <v>2248.6</v>
      </c>
    </row>
    <row r="532" spans="2:9" x14ac:dyDescent="0.3">
      <c r="B532" s="111" t="s">
        <v>681</v>
      </c>
      <c r="C532" s="111" t="s">
        <v>682</v>
      </c>
      <c r="D532" s="111" t="s">
        <v>519</v>
      </c>
      <c r="E532" s="111" t="s">
        <v>384</v>
      </c>
      <c r="G532" s="112">
        <v>-20</v>
      </c>
      <c r="I532" s="126">
        <f t="shared" si="35"/>
        <v>2228.6</v>
      </c>
    </row>
    <row r="533" spans="2:9" x14ac:dyDescent="0.3">
      <c r="B533" s="111" t="s">
        <v>681</v>
      </c>
      <c r="C533" s="111" t="s">
        <v>683</v>
      </c>
      <c r="D533" s="111" t="s">
        <v>392</v>
      </c>
      <c r="E533" s="111" t="s">
        <v>384</v>
      </c>
      <c r="G533" s="112">
        <v>-20</v>
      </c>
      <c r="I533" s="126">
        <f t="shared" si="35"/>
        <v>2208.6</v>
      </c>
    </row>
    <row r="534" spans="2:9" x14ac:dyDescent="0.3">
      <c r="B534" s="104" t="s">
        <v>684</v>
      </c>
      <c r="C534" s="104" t="s">
        <v>685</v>
      </c>
      <c r="D534" s="104" t="s">
        <v>389</v>
      </c>
      <c r="E534" s="104" t="s">
        <v>393</v>
      </c>
      <c r="G534" s="105">
        <v>168</v>
      </c>
      <c r="I534" s="126">
        <f t="shared" si="35"/>
        <v>2376.6</v>
      </c>
    </row>
    <row r="535" spans="2:9" x14ac:dyDescent="0.3">
      <c r="B535" s="102" t="s">
        <v>686</v>
      </c>
      <c r="C535" s="102" t="s">
        <v>687</v>
      </c>
      <c r="D535" s="102" t="s">
        <v>510</v>
      </c>
      <c r="E535" s="102" t="s">
        <v>231</v>
      </c>
      <c r="G535" s="103">
        <v>-3</v>
      </c>
      <c r="I535" s="126">
        <f t="shared" si="35"/>
        <v>2373.6</v>
      </c>
    </row>
    <row r="536" spans="2:9" x14ac:dyDescent="0.3">
      <c r="B536" s="104" t="s">
        <v>686</v>
      </c>
      <c r="C536" s="104" t="s">
        <v>688</v>
      </c>
      <c r="D536" s="104" t="s">
        <v>485</v>
      </c>
      <c r="E536" s="104" t="s">
        <v>393</v>
      </c>
      <c r="G536" s="105">
        <v>48</v>
      </c>
      <c r="I536" s="126">
        <f t="shared" si="35"/>
        <v>2421.6</v>
      </c>
    </row>
    <row r="537" spans="2:9" x14ac:dyDescent="0.3">
      <c r="B537" s="102" t="s">
        <v>689</v>
      </c>
      <c r="C537" s="102" t="s">
        <v>690</v>
      </c>
      <c r="D537" s="102" t="s">
        <v>434</v>
      </c>
      <c r="E537" s="102" t="s">
        <v>231</v>
      </c>
      <c r="G537" s="103">
        <v>22</v>
      </c>
      <c r="I537" s="126">
        <f t="shared" si="35"/>
        <v>2443.6</v>
      </c>
    </row>
    <row r="538" spans="2:9" x14ac:dyDescent="0.3">
      <c r="B538" s="111" t="s">
        <v>691</v>
      </c>
      <c r="C538" s="111" t="s">
        <v>692</v>
      </c>
      <c r="D538" s="111" t="s">
        <v>506</v>
      </c>
      <c r="E538" s="111" t="s">
        <v>384</v>
      </c>
      <c r="G538" s="112">
        <v>-20</v>
      </c>
      <c r="I538" s="126">
        <f t="shared" si="35"/>
        <v>2423.6</v>
      </c>
    </row>
    <row r="539" spans="2:9" x14ac:dyDescent="0.3">
      <c r="B539" s="111" t="s">
        <v>691</v>
      </c>
      <c r="C539" s="111" t="s">
        <v>693</v>
      </c>
      <c r="D539" s="111" t="s">
        <v>425</v>
      </c>
      <c r="E539" s="111" t="s">
        <v>384</v>
      </c>
      <c r="G539" s="112">
        <v>-20</v>
      </c>
      <c r="I539" s="126">
        <f t="shared" si="35"/>
        <v>2403.6</v>
      </c>
    </row>
    <row r="540" spans="2:9" x14ac:dyDescent="0.3">
      <c r="B540" s="111" t="s">
        <v>694</v>
      </c>
      <c r="C540" s="111" t="s">
        <v>695</v>
      </c>
      <c r="D540" s="111" t="s">
        <v>485</v>
      </c>
      <c r="E540" s="111" t="s">
        <v>384</v>
      </c>
      <c r="G540" s="112">
        <v>-20</v>
      </c>
      <c r="I540" s="126">
        <f t="shared" si="35"/>
        <v>2383.6</v>
      </c>
    </row>
    <row r="541" spans="2:9" x14ac:dyDescent="0.3">
      <c r="B541" s="111" t="s">
        <v>696</v>
      </c>
      <c r="C541" s="111" t="s">
        <v>697</v>
      </c>
      <c r="D541" s="111" t="s">
        <v>466</v>
      </c>
      <c r="E541" s="111" t="s">
        <v>384</v>
      </c>
      <c r="G541" s="112">
        <v>-20</v>
      </c>
      <c r="I541" s="126">
        <f t="shared" si="35"/>
        <v>2363.6</v>
      </c>
    </row>
    <row r="542" spans="2:9" x14ac:dyDescent="0.3">
      <c r="B542" s="111" t="s">
        <v>696</v>
      </c>
      <c r="C542" s="111" t="s">
        <v>698</v>
      </c>
      <c r="D542" s="111" t="s">
        <v>389</v>
      </c>
      <c r="E542" s="111" t="s">
        <v>384</v>
      </c>
      <c r="G542" s="112">
        <v>-20</v>
      </c>
      <c r="I542" s="126">
        <f t="shared" si="35"/>
        <v>2343.6</v>
      </c>
    </row>
    <row r="543" spans="2:9" x14ac:dyDescent="0.3">
      <c r="B543" s="102" t="s">
        <v>696</v>
      </c>
      <c r="C543" s="102" t="s">
        <v>699</v>
      </c>
      <c r="D543" s="102" t="s">
        <v>434</v>
      </c>
      <c r="E543" s="102" t="s">
        <v>231</v>
      </c>
      <c r="G543" s="103">
        <v>22</v>
      </c>
      <c r="I543" s="126">
        <f t="shared" si="35"/>
        <v>2365.6</v>
      </c>
    </row>
    <row r="544" spans="2:9" x14ac:dyDescent="0.3">
      <c r="B544" s="102" t="s">
        <v>700</v>
      </c>
      <c r="C544" s="102" t="s">
        <v>701</v>
      </c>
      <c r="D544" s="102" t="s">
        <v>434</v>
      </c>
      <c r="E544" s="102" t="s">
        <v>231</v>
      </c>
      <c r="G544" s="103">
        <v>18.8</v>
      </c>
      <c r="I544" s="126">
        <f t="shared" si="35"/>
        <v>2384.4</v>
      </c>
    </row>
    <row r="545" spans="2:9" x14ac:dyDescent="0.3">
      <c r="B545" s="102" t="s">
        <v>700</v>
      </c>
      <c r="C545" s="102" t="s">
        <v>702</v>
      </c>
      <c r="D545" s="102" t="s">
        <v>396</v>
      </c>
      <c r="E545" s="102" t="s">
        <v>231</v>
      </c>
      <c r="G545" s="103">
        <v>3</v>
      </c>
      <c r="I545" s="126">
        <f t="shared" si="35"/>
        <v>2387.4</v>
      </c>
    </row>
    <row r="546" spans="2:9" x14ac:dyDescent="0.3">
      <c r="B546" s="111" t="s">
        <v>703</v>
      </c>
      <c r="C546" s="111" t="s">
        <v>704</v>
      </c>
      <c r="D546" s="111" t="s">
        <v>434</v>
      </c>
      <c r="E546" s="111" t="s">
        <v>384</v>
      </c>
      <c r="G546" s="112">
        <v>0</v>
      </c>
      <c r="I546" s="126">
        <f t="shared" si="35"/>
        <v>2387.4</v>
      </c>
    </row>
    <row r="547" spans="2:9" x14ac:dyDescent="0.3">
      <c r="B547" s="111" t="s">
        <v>705</v>
      </c>
      <c r="C547" s="111" t="s">
        <v>706</v>
      </c>
      <c r="D547" s="111" t="s">
        <v>506</v>
      </c>
      <c r="E547" s="111" t="s">
        <v>384</v>
      </c>
      <c r="G547" s="112">
        <v>-20</v>
      </c>
      <c r="I547" s="126">
        <f t="shared" si="35"/>
        <v>2367.4</v>
      </c>
    </row>
    <row r="548" spans="2:9" x14ac:dyDescent="0.3">
      <c r="B548" s="111" t="s">
        <v>705</v>
      </c>
      <c r="C548" s="111" t="s">
        <v>707</v>
      </c>
      <c r="D548" s="111" t="s">
        <v>389</v>
      </c>
      <c r="E548" s="111" t="s">
        <v>384</v>
      </c>
      <c r="G548" s="112">
        <v>-20</v>
      </c>
      <c r="I548" s="126">
        <f t="shared" si="35"/>
        <v>2347.4</v>
      </c>
    </row>
    <row r="549" spans="2:9" x14ac:dyDescent="0.3">
      <c r="B549" s="104" t="s">
        <v>708</v>
      </c>
      <c r="C549" s="104" t="s">
        <v>709</v>
      </c>
      <c r="D549" s="104" t="s">
        <v>423</v>
      </c>
      <c r="E549" s="104" t="s">
        <v>393</v>
      </c>
      <c r="G549" s="105">
        <v>90</v>
      </c>
      <c r="I549" s="126">
        <f t="shared" si="35"/>
        <v>2437.4</v>
      </c>
    </row>
    <row r="550" spans="2:9" x14ac:dyDescent="0.3">
      <c r="B550" s="111" t="s">
        <v>708</v>
      </c>
      <c r="C550" s="111" t="s">
        <v>710</v>
      </c>
      <c r="D550" s="111" t="s">
        <v>434</v>
      </c>
      <c r="E550" s="111" t="s">
        <v>384</v>
      </c>
      <c r="G550" s="112">
        <v>-20</v>
      </c>
      <c r="I550" s="126">
        <f t="shared" si="35"/>
        <v>2417.4</v>
      </c>
    </row>
    <row r="551" spans="2:9" x14ac:dyDescent="0.3">
      <c r="B551" s="111" t="s">
        <v>711</v>
      </c>
      <c r="C551" s="111" t="s">
        <v>712</v>
      </c>
      <c r="D551" s="111" t="s">
        <v>438</v>
      </c>
      <c r="E551" s="111" t="s">
        <v>384</v>
      </c>
      <c r="G551" s="112">
        <v>-20</v>
      </c>
      <c r="I551" s="126">
        <f t="shared" si="35"/>
        <v>2397.4</v>
      </c>
    </row>
    <row r="552" spans="2:9" x14ac:dyDescent="0.3">
      <c r="B552" s="111" t="s">
        <v>713</v>
      </c>
      <c r="C552" s="111" t="s">
        <v>714</v>
      </c>
      <c r="D552" s="111" t="s">
        <v>386</v>
      </c>
      <c r="E552" s="111" t="s">
        <v>384</v>
      </c>
      <c r="G552" s="112">
        <v>-20</v>
      </c>
      <c r="I552" s="126">
        <f t="shared" si="35"/>
        <v>2377.4</v>
      </c>
    </row>
    <row r="553" spans="2:9" x14ac:dyDescent="0.3">
      <c r="B553" s="104" t="s">
        <v>713</v>
      </c>
      <c r="C553" s="104" t="s">
        <v>715</v>
      </c>
      <c r="D553" s="104" t="s">
        <v>392</v>
      </c>
      <c r="E553" s="104" t="s">
        <v>393</v>
      </c>
      <c r="G553" s="105">
        <v>132</v>
      </c>
      <c r="I553" s="126">
        <f t="shared" si="35"/>
        <v>2509.4</v>
      </c>
    </row>
    <row r="554" spans="2:9" x14ac:dyDescent="0.3">
      <c r="B554" s="200">
        <v>46082</v>
      </c>
      <c r="C554" s="201" t="s">
        <v>759</v>
      </c>
      <c r="D554" s="202">
        <v>46033</v>
      </c>
      <c r="E554" s="203" t="s">
        <v>724</v>
      </c>
      <c r="F554" s="204"/>
      <c r="G554" s="205">
        <v>-20</v>
      </c>
      <c r="I554" s="126">
        <f t="shared" si="35"/>
        <v>2489.4</v>
      </c>
    </row>
    <row r="555" spans="2:9" x14ac:dyDescent="0.3">
      <c r="B555" s="206">
        <v>46083</v>
      </c>
      <c r="C555" s="207" t="s">
        <v>761</v>
      </c>
      <c r="D555" s="208">
        <v>46026</v>
      </c>
      <c r="E555" s="209" t="s">
        <v>231</v>
      </c>
      <c r="F555" s="204"/>
      <c r="G555" s="210">
        <v>-2</v>
      </c>
      <c r="I555" s="126">
        <f t="shared" si="35"/>
        <v>2487.4</v>
      </c>
    </row>
    <row r="556" spans="2:9" x14ac:dyDescent="0.3">
      <c r="B556" s="200">
        <v>46084</v>
      </c>
      <c r="C556" s="201" t="s">
        <v>763</v>
      </c>
      <c r="D556" s="202">
        <v>46032</v>
      </c>
      <c r="E556" s="203" t="s">
        <v>724</v>
      </c>
      <c r="F556" s="204"/>
      <c r="G556" s="205">
        <v>-20</v>
      </c>
      <c r="I556" s="126">
        <f t="shared" si="35"/>
        <v>2467.4</v>
      </c>
    </row>
    <row r="557" spans="2:9" x14ac:dyDescent="0.3">
      <c r="B557" s="211">
        <v>46084</v>
      </c>
      <c r="C557" s="212" t="s">
        <v>764</v>
      </c>
      <c r="D557" s="213">
        <v>46034</v>
      </c>
      <c r="E557" s="214" t="s">
        <v>724</v>
      </c>
      <c r="F557" s="204"/>
      <c r="G557" s="215">
        <v>-20</v>
      </c>
      <c r="I557" s="126">
        <f t="shared" si="35"/>
        <v>2447.4</v>
      </c>
    </row>
    <row r="558" spans="2:9" x14ac:dyDescent="0.3">
      <c r="B558" s="206">
        <v>46085</v>
      </c>
      <c r="C558" s="207" t="s">
        <v>766</v>
      </c>
      <c r="D558" s="208">
        <v>46047</v>
      </c>
      <c r="E558" s="209" t="s">
        <v>231</v>
      </c>
      <c r="F558" s="204"/>
      <c r="G558" s="210">
        <v>40</v>
      </c>
      <c r="I558" s="126">
        <f t="shared" si="35"/>
        <v>2487.4</v>
      </c>
    </row>
    <row r="559" spans="2:9" x14ac:dyDescent="0.3">
      <c r="B559" s="211">
        <v>46086</v>
      </c>
      <c r="C559" s="212" t="s">
        <v>768</v>
      </c>
      <c r="D559" s="213">
        <v>46034</v>
      </c>
      <c r="E559" s="214" t="s">
        <v>724</v>
      </c>
      <c r="F559" s="204"/>
      <c r="G559" s="215">
        <v>-20</v>
      </c>
      <c r="I559" s="126">
        <f t="shared" si="35"/>
        <v>2467.4</v>
      </c>
    </row>
    <row r="560" spans="2:9" x14ac:dyDescent="0.3">
      <c r="B560" s="200">
        <v>46087</v>
      </c>
      <c r="C560" s="201" t="s">
        <v>770</v>
      </c>
      <c r="D560" s="202">
        <v>46033</v>
      </c>
      <c r="E560" s="203" t="s">
        <v>724</v>
      </c>
      <c r="F560" s="204"/>
      <c r="G560" s="205">
        <v>-20</v>
      </c>
      <c r="I560" s="126">
        <f t="shared" si="35"/>
        <v>2447.4</v>
      </c>
    </row>
    <row r="561" spans="2:9" x14ac:dyDescent="0.3">
      <c r="B561" s="211">
        <v>46088</v>
      </c>
      <c r="C561" s="212" t="s">
        <v>772</v>
      </c>
      <c r="D561" s="213">
        <v>46033</v>
      </c>
      <c r="E561" s="214" t="s">
        <v>724</v>
      </c>
      <c r="F561" s="204"/>
      <c r="G561" s="215">
        <v>-20</v>
      </c>
      <c r="I561" s="126">
        <f t="shared" si="35"/>
        <v>2427.4</v>
      </c>
    </row>
    <row r="562" spans="2:9" x14ac:dyDescent="0.3">
      <c r="B562" s="206">
        <v>46088</v>
      </c>
      <c r="C562" s="207" t="s">
        <v>773</v>
      </c>
      <c r="D562" s="208">
        <v>46066</v>
      </c>
      <c r="E562" s="209" t="s">
        <v>231</v>
      </c>
      <c r="F562" s="204"/>
      <c r="G562" s="210">
        <v>3</v>
      </c>
      <c r="I562" s="126">
        <f t="shared" si="35"/>
        <v>2430.4</v>
      </c>
    </row>
    <row r="563" spans="2:9" x14ac:dyDescent="0.3">
      <c r="B563" s="206">
        <v>46088</v>
      </c>
      <c r="C563" s="207" t="s">
        <v>774</v>
      </c>
      <c r="D563" s="208">
        <v>46036</v>
      </c>
      <c r="E563" s="209" t="s">
        <v>231</v>
      </c>
      <c r="F563" s="204"/>
      <c r="G563" s="210">
        <v>18</v>
      </c>
      <c r="I563" s="126">
        <f t="shared" si="35"/>
        <v>2448.4</v>
      </c>
    </row>
    <row r="564" spans="2:9" x14ac:dyDescent="0.3">
      <c r="B564" s="206">
        <v>46091</v>
      </c>
      <c r="C564" s="207" t="s">
        <v>776</v>
      </c>
      <c r="D564" s="208">
        <v>46042</v>
      </c>
      <c r="E564" s="209" t="s">
        <v>231</v>
      </c>
      <c r="F564" s="204"/>
      <c r="G564" s="210">
        <v>30</v>
      </c>
      <c r="I564" s="126">
        <f t="shared" si="35"/>
        <v>2478.4</v>
      </c>
    </row>
    <row r="565" spans="2:9" x14ac:dyDescent="0.3">
      <c r="B565" s="206">
        <v>46091</v>
      </c>
      <c r="C565" s="207" t="s">
        <v>777</v>
      </c>
      <c r="D565" s="208">
        <v>46040</v>
      </c>
      <c r="E565" s="209" t="s">
        <v>231</v>
      </c>
      <c r="F565" s="204"/>
      <c r="G565" s="210">
        <v>26</v>
      </c>
      <c r="I565" s="126">
        <f t="shared" si="35"/>
        <v>2504.4</v>
      </c>
    </row>
    <row r="566" spans="2:9" x14ac:dyDescent="0.3">
      <c r="B566" s="216">
        <v>46092</v>
      </c>
      <c r="C566" s="217" t="s">
        <v>779</v>
      </c>
      <c r="D566" s="218">
        <v>46068</v>
      </c>
      <c r="E566" s="219" t="s">
        <v>393</v>
      </c>
      <c r="F566" s="204"/>
      <c r="G566" s="220">
        <v>90</v>
      </c>
      <c r="I566" s="126">
        <f t="shared" si="35"/>
        <v>2594.4</v>
      </c>
    </row>
    <row r="567" spans="2:9" x14ac:dyDescent="0.3">
      <c r="B567" s="211">
        <v>46092</v>
      </c>
      <c r="C567" s="212" t="s">
        <v>780</v>
      </c>
      <c r="D567" s="213">
        <v>46030</v>
      </c>
      <c r="E567" s="214" t="s">
        <v>384</v>
      </c>
      <c r="F567" s="204"/>
      <c r="G567" s="215">
        <v>-20</v>
      </c>
      <c r="I567" s="126">
        <f t="shared" si="35"/>
        <v>2574.4</v>
      </c>
    </row>
    <row r="568" spans="2:9" x14ac:dyDescent="0.3">
      <c r="B568" s="200">
        <v>46093</v>
      </c>
      <c r="C568" s="201" t="s">
        <v>782</v>
      </c>
      <c r="D568" s="202">
        <v>46040</v>
      </c>
      <c r="E568" s="203" t="s">
        <v>384</v>
      </c>
      <c r="F568" s="204"/>
      <c r="G568" s="205">
        <v>-20</v>
      </c>
      <c r="I568" s="126">
        <f t="shared" si="35"/>
        <v>2554.4</v>
      </c>
    </row>
    <row r="569" spans="2:9" x14ac:dyDescent="0.3">
      <c r="B569" s="211">
        <v>46094</v>
      </c>
      <c r="C569" s="212" t="s">
        <v>784</v>
      </c>
      <c r="D569" s="213">
        <v>46033</v>
      </c>
      <c r="E569" s="214" t="s">
        <v>384</v>
      </c>
      <c r="F569" s="204"/>
      <c r="G569" s="215">
        <v>-20</v>
      </c>
      <c r="I569" s="126">
        <f t="shared" si="35"/>
        <v>2534.4</v>
      </c>
    </row>
    <row r="570" spans="2:9" x14ac:dyDescent="0.3">
      <c r="B570" s="200">
        <v>46094</v>
      </c>
      <c r="C570" s="201" t="s">
        <v>785</v>
      </c>
      <c r="D570" s="203" t="s">
        <v>450</v>
      </c>
      <c r="E570" s="203" t="s">
        <v>384</v>
      </c>
      <c r="F570" s="204"/>
      <c r="G570" s="205">
        <v>-20</v>
      </c>
      <c r="I570" s="126">
        <f t="shared" si="35"/>
        <v>2514.4</v>
      </c>
    </row>
    <row r="571" spans="2:9" x14ac:dyDescent="0.3">
      <c r="B571" s="206">
        <v>46094</v>
      </c>
      <c r="C571" s="207" t="s">
        <v>786</v>
      </c>
      <c r="D571" s="208">
        <v>46028</v>
      </c>
      <c r="E571" s="209" t="s">
        <v>231</v>
      </c>
      <c r="F571" s="204"/>
      <c r="G571" s="210">
        <v>2</v>
      </c>
      <c r="I571" s="126">
        <f t="shared" si="35"/>
        <v>2516.4</v>
      </c>
    </row>
    <row r="572" spans="2:9" x14ac:dyDescent="0.3">
      <c r="B572" s="200">
        <v>46095</v>
      </c>
      <c r="C572" s="201" t="s">
        <v>788</v>
      </c>
      <c r="D572" s="202">
        <v>46066</v>
      </c>
      <c r="E572" s="203" t="s">
        <v>384</v>
      </c>
      <c r="F572" s="204"/>
      <c r="G572" s="205">
        <v>-20</v>
      </c>
      <c r="I572" s="126">
        <f t="shared" si="35"/>
        <v>2496.4</v>
      </c>
    </row>
    <row r="573" spans="2:9" x14ac:dyDescent="0.3">
      <c r="B573" s="211">
        <v>46096</v>
      </c>
      <c r="C573" s="212" t="s">
        <v>790</v>
      </c>
      <c r="D573" s="213">
        <v>46034</v>
      </c>
      <c r="E573" s="214" t="s">
        <v>384</v>
      </c>
      <c r="F573" s="204"/>
      <c r="G573" s="215">
        <v>-20</v>
      </c>
      <c r="I573" s="126">
        <f t="shared" si="35"/>
        <v>2476.4</v>
      </c>
    </row>
    <row r="574" spans="2:9" x14ac:dyDescent="0.3">
      <c r="B574" s="200">
        <v>46098</v>
      </c>
      <c r="C574" s="201" t="s">
        <v>792</v>
      </c>
      <c r="D574" s="202">
        <v>46038</v>
      </c>
      <c r="E574" s="203" t="s">
        <v>384</v>
      </c>
      <c r="F574" s="204"/>
      <c r="G574" s="205">
        <v>-20</v>
      </c>
      <c r="I574" s="126">
        <f t="shared" si="35"/>
        <v>2456.4</v>
      </c>
    </row>
    <row r="575" spans="2:9" x14ac:dyDescent="0.3">
      <c r="B575" s="206">
        <v>46099</v>
      </c>
      <c r="C575" s="207" t="s">
        <v>794</v>
      </c>
      <c r="D575" s="208">
        <v>46062</v>
      </c>
      <c r="E575" s="209" t="s">
        <v>231</v>
      </c>
      <c r="F575" s="204"/>
      <c r="G575" s="210">
        <v>-1</v>
      </c>
      <c r="I575" s="126">
        <f t="shared" si="35"/>
        <v>2455.4</v>
      </c>
    </row>
    <row r="576" spans="2:9" x14ac:dyDescent="0.3">
      <c r="B576" s="200">
        <v>46099</v>
      </c>
      <c r="C576" s="201" t="s">
        <v>795</v>
      </c>
      <c r="D576" s="202">
        <v>46033</v>
      </c>
      <c r="E576" s="203" t="s">
        <v>384</v>
      </c>
      <c r="F576" s="204"/>
      <c r="G576" s="205">
        <v>-20</v>
      </c>
      <c r="I576" s="126">
        <f t="shared" si="35"/>
        <v>2435.4</v>
      </c>
    </row>
    <row r="577" spans="2:9" x14ac:dyDescent="0.3">
      <c r="B577" s="206">
        <v>46099</v>
      </c>
      <c r="C577" s="207" t="s">
        <v>796</v>
      </c>
      <c r="D577" s="208">
        <v>46026</v>
      </c>
      <c r="E577" s="209" t="s">
        <v>231</v>
      </c>
      <c r="F577" s="204"/>
      <c r="G577" s="210">
        <v>-3.6</v>
      </c>
      <c r="I577" s="126">
        <f t="shared" si="35"/>
        <v>2431.8000000000002</v>
      </c>
    </row>
    <row r="578" spans="2:9" x14ac:dyDescent="0.3">
      <c r="B578" s="200">
        <v>46100</v>
      </c>
      <c r="C578" s="201" t="s">
        <v>798</v>
      </c>
      <c r="D578" s="202">
        <v>46038</v>
      </c>
      <c r="E578" s="203" t="s">
        <v>384</v>
      </c>
      <c r="F578" s="204"/>
      <c r="G578" s="205">
        <v>-20</v>
      </c>
      <c r="I578" s="126">
        <f t="shared" si="35"/>
        <v>2411.8000000000002</v>
      </c>
    </row>
    <row r="579" spans="2:9" x14ac:dyDescent="0.3">
      <c r="B579" s="211">
        <v>46100</v>
      </c>
      <c r="C579" s="212" t="s">
        <v>799</v>
      </c>
      <c r="D579" s="213">
        <v>46047</v>
      </c>
      <c r="E579" s="214" t="s">
        <v>384</v>
      </c>
      <c r="F579" s="204"/>
      <c r="G579" s="215">
        <v>-20</v>
      </c>
      <c r="I579" s="126">
        <f t="shared" si="35"/>
        <v>2391.8000000000002</v>
      </c>
    </row>
    <row r="580" spans="2:9" x14ac:dyDescent="0.3">
      <c r="B580" s="216">
        <v>46100</v>
      </c>
      <c r="C580" s="217" t="s">
        <v>800</v>
      </c>
      <c r="D580" s="218">
        <v>46038</v>
      </c>
      <c r="E580" s="219" t="s">
        <v>393</v>
      </c>
      <c r="F580" s="204"/>
      <c r="G580" s="220">
        <v>192</v>
      </c>
      <c r="I580" s="126">
        <f t="shared" si="35"/>
        <v>2583.8000000000002</v>
      </c>
    </row>
    <row r="581" spans="2:9" x14ac:dyDescent="0.3">
      <c r="B581" s="211">
        <v>46101</v>
      </c>
      <c r="C581" s="212" t="s">
        <v>802</v>
      </c>
      <c r="D581" s="213">
        <v>46032</v>
      </c>
      <c r="E581" s="214" t="s">
        <v>384</v>
      </c>
      <c r="F581" s="204"/>
      <c r="G581" s="215">
        <v>-20</v>
      </c>
      <c r="I581" s="126">
        <f t="shared" ref="I581:I614" si="36">SUM(I580,G581)</f>
        <v>2563.8000000000002</v>
      </c>
    </row>
    <row r="582" spans="2:9" x14ac:dyDescent="0.3">
      <c r="B582" s="200">
        <v>46102</v>
      </c>
      <c r="C582" s="201" t="s">
        <v>804</v>
      </c>
      <c r="D582" s="202">
        <v>46033</v>
      </c>
      <c r="E582" s="203" t="s">
        <v>384</v>
      </c>
      <c r="F582" s="204"/>
      <c r="G582" s="205">
        <v>-20</v>
      </c>
      <c r="I582" s="126">
        <f t="shared" si="36"/>
        <v>2543.8000000000002</v>
      </c>
    </row>
    <row r="583" spans="2:9" x14ac:dyDescent="0.3">
      <c r="B583" s="211">
        <v>46103</v>
      </c>
      <c r="C583" s="212" t="s">
        <v>806</v>
      </c>
      <c r="D583" s="213">
        <v>46027</v>
      </c>
      <c r="E583" s="214" t="s">
        <v>384</v>
      </c>
      <c r="F583" s="204"/>
      <c r="G583" s="215">
        <v>-20</v>
      </c>
      <c r="I583" s="126">
        <f t="shared" si="36"/>
        <v>2523.8000000000002</v>
      </c>
    </row>
    <row r="584" spans="2:9" x14ac:dyDescent="0.3">
      <c r="B584" s="206">
        <v>46104</v>
      </c>
      <c r="C584" s="207" t="s">
        <v>808</v>
      </c>
      <c r="D584" s="208">
        <v>46031</v>
      </c>
      <c r="E584" s="209" t="s">
        <v>231</v>
      </c>
      <c r="F584" s="204"/>
      <c r="G584" s="210">
        <v>8</v>
      </c>
      <c r="I584" s="126">
        <f t="shared" si="36"/>
        <v>2531.8000000000002</v>
      </c>
    </row>
    <row r="585" spans="2:9" x14ac:dyDescent="0.3">
      <c r="B585" s="211">
        <v>46104</v>
      </c>
      <c r="C585" s="212" t="s">
        <v>809</v>
      </c>
      <c r="D585" s="213">
        <v>46031</v>
      </c>
      <c r="E585" s="214" t="s">
        <v>384</v>
      </c>
      <c r="F585" s="204"/>
      <c r="G585" s="215">
        <v>-20</v>
      </c>
      <c r="I585" s="126">
        <f t="shared" si="36"/>
        <v>2511.8000000000002</v>
      </c>
    </row>
    <row r="586" spans="2:9" x14ac:dyDescent="0.3">
      <c r="B586" s="200">
        <v>46105</v>
      </c>
      <c r="C586" s="201" t="s">
        <v>811</v>
      </c>
      <c r="D586" s="202">
        <v>46027</v>
      </c>
      <c r="E586" s="203" t="s">
        <v>384</v>
      </c>
      <c r="F586" s="204"/>
      <c r="G586" s="205">
        <v>-20</v>
      </c>
      <c r="I586" s="126">
        <f t="shared" si="36"/>
        <v>2491.8000000000002</v>
      </c>
    </row>
    <row r="587" spans="2:9" x14ac:dyDescent="0.3">
      <c r="B587" s="206">
        <v>46106</v>
      </c>
      <c r="C587" s="207" t="s">
        <v>813</v>
      </c>
      <c r="D587" s="208">
        <v>46028</v>
      </c>
      <c r="E587" s="209" t="s">
        <v>231</v>
      </c>
      <c r="F587" s="204"/>
      <c r="G587" s="210">
        <v>2</v>
      </c>
      <c r="I587" s="126">
        <f t="shared" si="36"/>
        <v>2493.8000000000002</v>
      </c>
    </row>
    <row r="588" spans="2:9" x14ac:dyDescent="0.3">
      <c r="B588" s="216">
        <v>46107</v>
      </c>
      <c r="C588" s="217" t="s">
        <v>815</v>
      </c>
      <c r="D588" s="218">
        <v>46034</v>
      </c>
      <c r="E588" s="219" t="s">
        <v>393</v>
      </c>
      <c r="F588" s="204"/>
      <c r="G588" s="220">
        <v>144</v>
      </c>
      <c r="I588" s="126">
        <f t="shared" si="36"/>
        <v>2637.8</v>
      </c>
    </row>
    <row r="589" spans="2:9" x14ac:dyDescent="0.3">
      <c r="B589" s="211">
        <v>46108</v>
      </c>
      <c r="C589" s="212" t="s">
        <v>817</v>
      </c>
      <c r="D589" s="213">
        <v>46066</v>
      </c>
      <c r="E589" s="214" t="s">
        <v>384</v>
      </c>
      <c r="F589" s="204"/>
      <c r="G589" s="215">
        <v>-20</v>
      </c>
      <c r="I589" s="126">
        <f t="shared" si="36"/>
        <v>2617.8000000000002</v>
      </c>
    </row>
    <row r="590" spans="2:9" x14ac:dyDescent="0.3">
      <c r="B590" s="206">
        <v>46109</v>
      </c>
      <c r="C590" s="207" t="s">
        <v>819</v>
      </c>
      <c r="D590" s="208">
        <v>46032</v>
      </c>
      <c r="E590" s="209" t="s">
        <v>231</v>
      </c>
      <c r="F590" s="204"/>
      <c r="G590" s="210">
        <v>10</v>
      </c>
      <c r="I590" s="126">
        <f t="shared" si="36"/>
        <v>2627.8</v>
      </c>
    </row>
    <row r="591" spans="2:9" x14ac:dyDescent="0.3">
      <c r="B591" s="206">
        <v>46109</v>
      </c>
      <c r="C591" s="207" t="s">
        <v>820</v>
      </c>
      <c r="D591" s="208">
        <v>46026</v>
      </c>
      <c r="E591" s="209" t="s">
        <v>231</v>
      </c>
      <c r="F591" s="204"/>
      <c r="G591" s="210">
        <v>-2</v>
      </c>
      <c r="I591" s="126">
        <f t="shared" si="36"/>
        <v>2625.8</v>
      </c>
    </row>
    <row r="592" spans="2:9" x14ac:dyDescent="0.3">
      <c r="B592" s="200">
        <v>46109</v>
      </c>
      <c r="C592" s="201" t="s">
        <v>821</v>
      </c>
      <c r="D592" s="202">
        <v>46047</v>
      </c>
      <c r="E592" s="203" t="s">
        <v>384</v>
      </c>
      <c r="F592" s="204"/>
      <c r="G592" s="205">
        <v>-20</v>
      </c>
      <c r="I592" s="126">
        <f t="shared" si="36"/>
        <v>2605.8000000000002</v>
      </c>
    </row>
    <row r="593" spans="2:9" x14ac:dyDescent="0.3">
      <c r="B593" s="206">
        <v>46110</v>
      </c>
      <c r="C593" s="207" t="s">
        <v>823</v>
      </c>
      <c r="D593" s="208">
        <v>46123</v>
      </c>
      <c r="E593" s="209" t="s">
        <v>231</v>
      </c>
      <c r="F593" s="204"/>
      <c r="G593" s="210">
        <v>-4.5</v>
      </c>
      <c r="I593" s="126">
        <f t="shared" si="36"/>
        <v>2601.3000000000002</v>
      </c>
    </row>
    <row r="594" spans="2:9" x14ac:dyDescent="0.3">
      <c r="B594" s="206">
        <v>46110</v>
      </c>
      <c r="C594" s="207" t="s">
        <v>824</v>
      </c>
      <c r="D594" s="209" t="s">
        <v>559</v>
      </c>
      <c r="E594" s="209" t="s">
        <v>231</v>
      </c>
      <c r="F594" s="204"/>
      <c r="G594" s="210">
        <v>122</v>
      </c>
      <c r="I594" s="126">
        <f t="shared" si="36"/>
        <v>2723.3</v>
      </c>
    </row>
    <row r="595" spans="2:9" x14ac:dyDescent="0.3">
      <c r="B595" s="216">
        <v>46112</v>
      </c>
      <c r="C595" s="217" t="s">
        <v>826</v>
      </c>
      <c r="D595" s="218">
        <v>46034</v>
      </c>
      <c r="E595" s="219" t="s">
        <v>393</v>
      </c>
      <c r="F595" s="204"/>
      <c r="G595" s="220">
        <v>130</v>
      </c>
      <c r="I595" s="126">
        <f t="shared" si="36"/>
        <v>2853.3</v>
      </c>
    </row>
    <row r="596" spans="2:9" x14ac:dyDescent="0.3">
      <c r="B596" s="206">
        <v>46114</v>
      </c>
      <c r="C596" s="207" t="s">
        <v>721</v>
      </c>
      <c r="D596" s="208">
        <v>46062</v>
      </c>
      <c r="E596" s="209" t="s">
        <v>231</v>
      </c>
      <c r="F596" s="204"/>
      <c r="G596" s="210">
        <v>-1</v>
      </c>
      <c r="I596" s="126">
        <f t="shared" si="36"/>
        <v>2852.3</v>
      </c>
    </row>
    <row r="597" spans="2:9" x14ac:dyDescent="0.3">
      <c r="B597" s="200">
        <v>46115</v>
      </c>
      <c r="C597" s="201" t="s">
        <v>723</v>
      </c>
      <c r="D597" s="202">
        <v>46031</v>
      </c>
      <c r="E597" s="203" t="s">
        <v>384</v>
      </c>
      <c r="F597" s="204"/>
      <c r="G597" s="205">
        <v>-20</v>
      </c>
      <c r="I597" s="126">
        <f t="shared" si="36"/>
        <v>2832.3</v>
      </c>
    </row>
    <row r="598" spans="2:9" x14ac:dyDescent="0.3">
      <c r="B598" s="211">
        <v>46116</v>
      </c>
      <c r="C598" s="212" t="s">
        <v>726</v>
      </c>
      <c r="D598" s="213">
        <v>46032</v>
      </c>
      <c r="E598" s="214" t="s">
        <v>384</v>
      </c>
      <c r="F598" s="204"/>
      <c r="G598" s="215">
        <v>-20</v>
      </c>
      <c r="I598" s="126">
        <f t="shared" si="36"/>
        <v>2812.3</v>
      </c>
    </row>
    <row r="599" spans="2:9" x14ac:dyDescent="0.3">
      <c r="B599" s="200">
        <v>46117</v>
      </c>
      <c r="C599" s="201" t="s">
        <v>728</v>
      </c>
      <c r="D599" s="202">
        <v>46060</v>
      </c>
      <c r="E599" s="203" t="s">
        <v>384</v>
      </c>
      <c r="F599" s="204"/>
      <c r="G599" s="205">
        <v>-20</v>
      </c>
      <c r="I599" s="126">
        <f t="shared" si="36"/>
        <v>2792.3</v>
      </c>
    </row>
    <row r="600" spans="2:9" x14ac:dyDescent="0.3">
      <c r="B600" s="206">
        <v>46118</v>
      </c>
      <c r="C600" s="207" t="s">
        <v>730</v>
      </c>
      <c r="D600" s="208">
        <v>46026</v>
      </c>
      <c r="E600" s="209" t="s">
        <v>231</v>
      </c>
      <c r="F600" s="204"/>
      <c r="G600" s="210">
        <v>-2</v>
      </c>
      <c r="I600" s="126">
        <f t="shared" si="36"/>
        <v>2790.3</v>
      </c>
    </row>
    <row r="601" spans="2:9" x14ac:dyDescent="0.3">
      <c r="B601" s="200">
        <v>46121</v>
      </c>
      <c r="C601" s="201" t="s">
        <v>732</v>
      </c>
      <c r="D601" s="203" t="s">
        <v>450</v>
      </c>
      <c r="E601" s="203" t="s">
        <v>384</v>
      </c>
      <c r="F601" s="204"/>
      <c r="G601" s="205">
        <v>-20</v>
      </c>
      <c r="I601" s="126">
        <f t="shared" si="36"/>
        <v>2770.3</v>
      </c>
    </row>
    <row r="602" spans="2:9" x14ac:dyDescent="0.3">
      <c r="B602" s="211">
        <v>46121</v>
      </c>
      <c r="C602" s="212" t="s">
        <v>733</v>
      </c>
      <c r="D602" s="213">
        <v>46066</v>
      </c>
      <c r="E602" s="214" t="s">
        <v>384</v>
      </c>
      <c r="F602" s="204"/>
      <c r="G602" s="215">
        <v>-20</v>
      </c>
      <c r="I602" s="126">
        <f t="shared" si="36"/>
        <v>2750.3</v>
      </c>
    </row>
    <row r="603" spans="2:9" x14ac:dyDescent="0.3">
      <c r="B603" s="200">
        <v>46123</v>
      </c>
      <c r="C603" s="201" t="s">
        <v>735</v>
      </c>
      <c r="D603" s="203" t="s">
        <v>559</v>
      </c>
      <c r="E603" s="203" t="s">
        <v>384</v>
      </c>
      <c r="F603" s="204"/>
      <c r="G603" s="205">
        <v>-20</v>
      </c>
      <c r="I603" s="126">
        <f t="shared" si="36"/>
        <v>2730.3</v>
      </c>
    </row>
    <row r="604" spans="2:9" x14ac:dyDescent="0.3">
      <c r="B604" s="216">
        <v>46124</v>
      </c>
      <c r="C604" s="217" t="s">
        <v>737</v>
      </c>
      <c r="D604" s="218">
        <v>46060</v>
      </c>
      <c r="E604" s="219" t="s">
        <v>393</v>
      </c>
      <c r="F604" s="204"/>
      <c r="G604" s="220">
        <v>49</v>
      </c>
      <c r="I604" s="126">
        <f t="shared" si="36"/>
        <v>2779.3</v>
      </c>
    </row>
    <row r="605" spans="2:9" x14ac:dyDescent="0.3">
      <c r="B605" s="206">
        <v>46125</v>
      </c>
      <c r="C605" s="207" t="s">
        <v>739</v>
      </c>
      <c r="D605" s="208">
        <v>46030</v>
      </c>
      <c r="E605" s="209" t="s">
        <v>231</v>
      </c>
      <c r="F605" s="204"/>
      <c r="G605" s="210">
        <v>6</v>
      </c>
      <c r="I605" s="126">
        <f t="shared" si="36"/>
        <v>2785.3</v>
      </c>
    </row>
    <row r="606" spans="2:9" x14ac:dyDescent="0.3">
      <c r="B606" s="211">
        <v>46127</v>
      </c>
      <c r="C606" s="212" t="s">
        <v>741</v>
      </c>
      <c r="D606" s="213">
        <v>46066</v>
      </c>
      <c r="E606" s="214" t="s">
        <v>384</v>
      </c>
      <c r="F606" s="204"/>
      <c r="G606" s="215">
        <v>-20</v>
      </c>
      <c r="I606" s="126">
        <f t="shared" si="36"/>
        <v>2765.3</v>
      </c>
    </row>
    <row r="607" spans="2:9" x14ac:dyDescent="0.3">
      <c r="B607" s="206">
        <v>46127</v>
      </c>
      <c r="C607" s="207" t="s">
        <v>742</v>
      </c>
      <c r="D607" s="208">
        <v>46030</v>
      </c>
      <c r="E607" s="209" t="s">
        <v>231</v>
      </c>
      <c r="F607" s="204"/>
      <c r="G607" s="210">
        <v>6</v>
      </c>
      <c r="I607" s="126">
        <f t="shared" si="36"/>
        <v>2771.3</v>
      </c>
    </row>
    <row r="608" spans="2:9" x14ac:dyDescent="0.3">
      <c r="B608" s="206">
        <v>46128</v>
      </c>
      <c r="C608" s="207" t="s">
        <v>744</v>
      </c>
      <c r="D608" s="208">
        <v>46034</v>
      </c>
      <c r="E608" s="209" t="s">
        <v>231</v>
      </c>
      <c r="F608" s="204"/>
      <c r="G608" s="210">
        <v>14</v>
      </c>
      <c r="I608" s="126">
        <f t="shared" si="36"/>
        <v>2785.3</v>
      </c>
    </row>
    <row r="609" spans="2:9" x14ac:dyDescent="0.3">
      <c r="B609" s="206">
        <v>46128</v>
      </c>
      <c r="C609" s="207" t="s">
        <v>745</v>
      </c>
      <c r="D609" s="208">
        <v>46068</v>
      </c>
      <c r="E609" s="209" t="s">
        <v>231</v>
      </c>
      <c r="F609" s="204"/>
      <c r="G609" s="210">
        <v>5</v>
      </c>
      <c r="I609" s="126">
        <f t="shared" si="36"/>
        <v>2790.3</v>
      </c>
    </row>
    <row r="610" spans="2:9" x14ac:dyDescent="0.3">
      <c r="B610" s="211">
        <v>46129</v>
      </c>
      <c r="C610" s="212" t="s">
        <v>747</v>
      </c>
      <c r="D610" s="213">
        <v>46026</v>
      </c>
      <c r="E610" s="214" t="s">
        <v>384</v>
      </c>
      <c r="F610" s="204"/>
      <c r="G610" s="215">
        <v>-20</v>
      </c>
      <c r="I610" s="126">
        <f t="shared" si="36"/>
        <v>2770.3</v>
      </c>
    </row>
    <row r="611" spans="2:9" x14ac:dyDescent="0.3">
      <c r="B611" s="206">
        <v>46130</v>
      </c>
      <c r="C611" s="207" t="s">
        <v>749</v>
      </c>
      <c r="D611" s="208">
        <v>46031</v>
      </c>
      <c r="E611" s="209" t="s">
        <v>231</v>
      </c>
      <c r="F611" s="204"/>
      <c r="G611" s="210">
        <v>8</v>
      </c>
      <c r="I611" s="126">
        <f t="shared" si="36"/>
        <v>2778.3</v>
      </c>
    </row>
    <row r="612" spans="2:9" x14ac:dyDescent="0.3">
      <c r="B612" s="206">
        <v>46136</v>
      </c>
      <c r="C612" s="207" t="s">
        <v>751</v>
      </c>
      <c r="D612" s="208">
        <v>46028</v>
      </c>
      <c r="E612" s="209" t="s">
        <v>231</v>
      </c>
      <c r="F612" s="204"/>
      <c r="G612" s="210">
        <v>4</v>
      </c>
      <c r="I612" s="126">
        <f t="shared" si="36"/>
        <v>2782.3</v>
      </c>
    </row>
    <row r="613" spans="2:9" x14ac:dyDescent="0.3">
      <c r="B613" s="206">
        <v>46140</v>
      </c>
      <c r="C613" s="207" t="s">
        <v>753</v>
      </c>
      <c r="D613" s="208">
        <v>46028</v>
      </c>
      <c r="E613" s="209" t="s">
        <v>231</v>
      </c>
      <c r="F613" s="204"/>
      <c r="G613" s="210">
        <v>4</v>
      </c>
      <c r="I613" s="126">
        <f t="shared" si="36"/>
        <v>2786.3</v>
      </c>
    </row>
    <row r="614" spans="2:9" x14ac:dyDescent="0.3">
      <c r="B614" s="211">
        <v>46142</v>
      </c>
      <c r="C614" s="212" t="s">
        <v>755</v>
      </c>
      <c r="D614" s="214" t="s">
        <v>450</v>
      </c>
      <c r="E614" s="214" t="s">
        <v>384</v>
      </c>
      <c r="F614" s="204"/>
      <c r="G614" s="215">
        <v>-20</v>
      </c>
      <c r="I614" s="126">
        <f t="shared" si="36"/>
        <v>2766.3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7E73FF-8FF5-4050-A416-A0F44D0413A1}">
  <dimension ref="A2:L23"/>
  <sheetViews>
    <sheetView workbookViewId="0">
      <selection activeCell="B1" sqref="B1"/>
    </sheetView>
  </sheetViews>
  <sheetFormatPr defaultColWidth="15.77734375" defaultRowHeight="30" customHeight="1" x14ac:dyDescent="0.3"/>
  <sheetData>
    <row r="2" spans="1:12" ht="30" customHeight="1" x14ac:dyDescent="0.3">
      <c r="A2" s="150" t="s">
        <v>716</v>
      </c>
      <c r="B2" s="150"/>
      <c r="C2" s="150"/>
      <c r="D2" s="150"/>
      <c r="E2" s="150"/>
      <c r="F2" s="150"/>
      <c r="G2" s="150"/>
      <c r="H2" s="150"/>
      <c r="J2" s="151" t="str">
        <f>COUNTA(A4:A22)&amp;"  BETS"</f>
        <v>19  BETS</v>
      </c>
      <c r="K2" s="152"/>
      <c r="L2" s="152"/>
    </row>
    <row r="3" spans="1:12" ht="30" customHeight="1" x14ac:dyDescent="0.3">
      <c r="A3" s="153" t="s">
        <v>0</v>
      </c>
      <c r="B3" s="153" t="s">
        <v>597</v>
      </c>
      <c r="C3" s="153" t="s">
        <v>2</v>
      </c>
      <c r="D3" s="153" t="s">
        <v>3</v>
      </c>
      <c r="E3" s="153" t="s">
        <v>717</v>
      </c>
      <c r="F3" s="153" t="s">
        <v>718</v>
      </c>
      <c r="G3" s="153"/>
      <c r="H3" s="153" t="s">
        <v>719</v>
      </c>
      <c r="J3" s="152"/>
      <c r="K3" s="152"/>
      <c r="L3" s="152"/>
    </row>
    <row r="4" spans="1:12" ht="30" customHeight="1" x14ac:dyDescent="0.3">
      <c r="A4" s="154" t="s">
        <v>720</v>
      </c>
      <c r="B4" s="155" t="s">
        <v>721</v>
      </c>
      <c r="C4" s="156" t="s">
        <v>506</v>
      </c>
      <c r="D4" s="156" t="s">
        <v>455</v>
      </c>
      <c r="E4" s="157">
        <v>1.9</v>
      </c>
      <c r="F4" s="158">
        <v>-0.1</v>
      </c>
      <c r="G4" s="152"/>
      <c r="H4" s="159">
        <f>SUMIF(F$3:F4,"&lt;&gt;",F$3:F4)</f>
        <v>-0.1</v>
      </c>
      <c r="J4" s="160" t="str">
        <f>COUNTIF(D4:D22,"Win")&amp;"  Wins ("&amp;TEXT(COUNTIF(D4:D22,"Win")/COUNTA(A4:A22),"0.0%")&amp;")"</f>
        <v>1  Wins (5.3%)</v>
      </c>
      <c r="K4" s="160"/>
      <c r="L4" s="161">
        <f>COUNTIF(D4:D22,"Win")</f>
        <v>1</v>
      </c>
    </row>
    <row r="5" spans="1:12" ht="30" customHeight="1" x14ac:dyDescent="0.3">
      <c r="A5" s="162" t="s">
        <v>722</v>
      </c>
      <c r="B5" s="163" t="s">
        <v>723</v>
      </c>
      <c r="C5" s="164" t="s">
        <v>466</v>
      </c>
      <c r="D5" s="164" t="s">
        <v>724</v>
      </c>
      <c r="E5" s="165">
        <v>0</v>
      </c>
      <c r="F5" s="166">
        <v>-2</v>
      </c>
      <c r="G5" s="152"/>
      <c r="H5" s="159">
        <f>SUMIF(F$3:F5,"&lt;&gt;",F$3:F5)</f>
        <v>-2.1</v>
      </c>
      <c r="J5" s="152"/>
      <c r="K5" s="152"/>
      <c r="L5" s="152"/>
    </row>
    <row r="6" spans="1:12" ht="30" customHeight="1" x14ac:dyDescent="0.3">
      <c r="A6" s="167" t="s">
        <v>725</v>
      </c>
      <c r="B6" s="168" t="s">
        <v>726</v>
      </c>
      <c r="C6" s="169" t="s">
        <v>425</v>
      </c>
      <c r="D6" s="169" t="s">
        <v>724</v>
      </c>
      <c r="E6" s="170">
        <v>0</v>
      </c>
      <c r="F6" s="171">
        <v>-2</v>
      </c>
      <c r="G6" s="152"/>
      <c r="H6" s="159">
        <f>SUMIF(F$3:F6,"&lt;&gt;",F$3:F6)</f>
        <v>-4.0999999999999996</v>
      </c>
      <c r="J6" s="172" t="str">
        <f>COUNTIF(D4:D22,"Place")&amp;"  Places ("&amp;TEXT(COUNTIF(D4:D22,"Place")/COUNTA(A4:A22),"0.0%")&amp;")"</f>
        <v>9  Places (47.4%)</v>
      </c>
      <c r="K6" s="172"/>
      <c r="L6" s="173">
        <f>COUNTIF(D4:D22,"Place")</f>
        <v>9</v>
      </c>
    </row>
    <row r="7" spans="1:12" ht="30" customHeight="1" x14ac:dyDescent="0.3">
      <c r="A7" s="162" t="s">
        <v>727</v>
      </c>
      <c r="B7" s="163" t="s">
        <v>728</v>
      </c>
      <c r="C7" s="164" t="s">
        <v>510</v>
      </c>
      <c r="D7" s="164" t="s">
        <v>724</v>
      </c>
      <c r="E7" s="165">
        <v>0</v>
      </c>
      <c r="F7" s="166">
        <v>-2</v>
      </c>
      <c r="G7" s="152"/>
      <c r="H7" s="159">
        <f>SUMIF(F$3:F7,"&lt;&gt;",F$3:F7)</f>
        <v>-6.1</v>
      </c>
      <c r="J7" s="152"/>
      <c r="K7" s="152"/>
      <c r="L7" s="152"/>
    </row>
    <row r="8" spans="1:12" ht="30" customHeight="1" x14ac:dyDescent="0.3">
      <c r="A8" s="154" t="s">
        <v>729</v>
      </c>
      <c r="B8" s="155" t="s">
        <v>730</v>
      </c>
      <c r="C8" s="156" t="s">
        <v>485</v>
      </c>
      <c r="D8" s="156" t="s">
        <v>455</v>
      </c>
      <c r="E8" s="157">
        <v>1.8</v>
      </c>
      <c r="F8" s="158">
        <v>-0.2</v>
      </c>
      <c r="G8" s="152"/>
      <c r="H8" s="159">
        <f>SUMIF(F$3:F8,"&lt;&gt;",F$3:F8)</f>
        <v>-6.3</v>
      </c>
      <c r="J8" s="174" t="str">
        <f>"Win+Place: "&amp;TEXT((COUNTIF(D4:D22,"Win")+COUNTIF(D4:D22,"Place"))/COUNTA(A4:A22),"0.0%")</f>
        <v>Win+Place: 52.6%</v>
      </c>
      <c r="K8" s="174"/>
      <c r="L8" s="175">
        <f>COUNTIF(D4:D22,"Win")+COUNTIF(D4:D22,"Place")</f>
        <v>10</v>
      </c>
    </row>
    <row r="9" spans="1:12" ht="30" customHeight="1" x14ac:dyDescent="0.3">
      <c r="A9" s="162" t="s">
        <v>731</v>
      </c>
      <c r="B9" s="163" t="s">
        <v>732</v>
      </c>
      <c r="C9" s="164" t="s">
        <v>450</v>
      </c>
      <c r="D9" s="164" t="s">
        <v>724</v>
      </c>
      <c r="E9" s="165">
        <v>0</v>
      </c>
      <c r="F9" s="166">
        <v>-2</v>
      </c>
      <c r="G9" s="152"/>
      <c r="H9" s="159">
        <f>SUMIF(F$3:F9,"&lt;&gt;",F$3:F9)</f>
        <v>-8.3000000000000007</v>
      </c>
      <c r="J9" s="152"/>
      <c r="K9" s="152"/>
      <c r="L9" s="152"/>
    </row>
    <row r="10" spans="1:12" ht="30" customHeight="1" x14ac:dyDescent="0.3">
      <c r="A10" s="167" t="s">
        <v>731</v>
      </c>
      <c r="B10" s="168" t="s">
        <v>733</v>
      </c>
      <c r="C10" s="169" t="s">
        <v>396</v>
      </c>
      <c r="D10" s="169" t="s">
        <v>724</v>
      </c>
      <c r="E10" s="170">
        <v>0</v>
      </c>
      <c r="F10" s="171">
        <v>-2</v>
      </c>
      <c r="G10" s="152"/>
      <c r="H10" s="159">
        <f>SUMIF(F$3:F10,"&lt;&gt;",F$3:F10)</f>
        <v>-10.3</v>
      </c>
      <c r="J10" s="176" t="str">
        <f>COUNTA(A4:A22)&amp;"  Total Runs"</f>
        <v>19  Total Runs</v>
      </c>
      <c r="K10" s="176"/>
      <c r="L10" s="177">
        <f>COUNTA(A4:A22)</f>
        <v>19</v>
      </c>
    </row>
    <row r="11" spans="1:12" ht="30" customHeight="1" x14ac:dyDescent="0.3">
      <c r="A11" s="162" t="s">
        <v>734</v>
      </c>
      <c r="B11" s="163" t="s">
        <v>735</v>
      </c>
      <c r="C11" s="164" t="s">
        <v>559</v>
      </c>
      <c r="D11" s="164" t="s">
        <v>724</v>
      </c>
      <c r="E11" s="165">
        <v>0</v>
      </c>
      <c r="F11" s="166">
        <v>-2</v>
      </c>
      <c r="G11" s="152"/>
      <c r="H11" s="159">
        <f>SUMIF(F$3:F11,"&lt;&gt;",F$3:F11)</f>
        <v>-12.3</v>
      </c>
      <c r="J11" s="152"/>
      <c r="K11" s="152"/>
      <c r="L11" s="152"/>
    </row>
    <row r="12" spans="1:12" ht="30" customHeight="1" x14ac:dyDescent="0.3">
      <c r="A12" s="178" t="s">
        <v>736</v>
      </c>
      <c r="B12" s="179" t="s">
        <v>737</v>
      </c>
      <c r="C12" s="180" t="s">
        <v>510</v>
      </c>
      <c r="D12" s="180" t="s">
        <v>486</v>
      </c>
      <c r="E12" s="181">
        <v>6.9</v>
      </c>
      <c r="F12" s="182">
        <v>4.9000000000000004</v>
      </c>
      <c r="G12" s="152"/>
      <c r="H12" s="159">
        <f>SUMIF(F$3:F12,"&lt;&gt;",F$3:F12)</f>
        <v>-7.4</v>
      </c>
      <c r="J12" s="152"/>
      <c r="K12" s="152"/>
      <c r="L12" s="152"/>
    </row>
    <row r="13" spans="1:12" ht="30" customHeight="1" x14ac:dyDescent="0.3">
      <c r="A13" s="154" t="s">
        <v>738</v>
      </c>
      <c r="B13" s="155" t="s">
        <v>739</v>
      </c>
      <c r="C13" s="156" t="s">
        <v>386</v>
      </c>
      <c r="D13" s="156" t="s">
        <v>455</v>
      </c>
      <c r="E13" s="157">
        <v>2.6</v>
      </c>
      <c r="F13" s="158">
        <v>0.6</v>
      </c>
      <c r="G13" s="152"/>
      <c r="H13" s="159">
        <f>SUMIF(F$3:F13,"&lt;&gt;",F$3:F13)</f>
        <v>-6.8000000000000007</v>
      </c>
      <c r="J13" s="152"/>
      <c r="K13" s="152"/>
      <c r="L13" s="152"/>
    </row>
    <row r="14" spans="1:12" ht="30" customHeight="1" x14ac:dyDescent="0.3">
      <c r="A14" s="167" t="s">
        <v>740</v>
      </c>
      <c r="B14" s="168" t="s">
        <v>741</v>
      </c>
      <c r="C14" s="169" t="s">
        <v>396</v>
      </c>
      <c r="D14" s="169" t="s">
        <v>724</v>
      </c>
      <c r="E14" s="170">
        <v>0</v>
      </c>
      <c r="F14" s="171">
        <v>-2</v>
      </c>
      <c r="G14" s="152"/>
      <c r="H14" s="159">
        <f>SUMIF(F$3:F14,"&lt;&gt;",F$3:F14)</f>
        <v>-8.8000000000000007</v>
      </c>
      <c r="J14" s="183" t="str">
        <f>"April P/L  "&amp;TEXT(SUM(F4:F22),"+0.00;-0.00")&amp;" pts"</f>
        <v>April P/L  -8.70 pts</v>
      </c>
      <c r="K14" s="183"/>
      <c r="L14" s="183"/>
    </row>
    <row r="15" spans="1:12" ht="30" customHeight="1" x14ac:dyDescent="0.3">
      <c r="A15" s="154" t="s">
        <v>740</v>
      </c>
      <c r="B15" s="155" t="s">
        <v>742</v>
      </c>
      <c r="C15" s="156" t="s">
        <v>386</v>
      </c>
      <c r="D15" s="156" t="s">
        <v>455</v>
      </c>
      <c r="E15" s="157">
        <v>2.6</v>
      </c>
      <c r="F15" s="158">
        <v>0.6</v>
      </c>
      <c r="G15" s="152"/>
      <c r="H15" s="159">
        <f>SUMIF(F$3:F15,"&lt;&gt;",F$3:F15)</f>
        <v>-8.2000000000000011</v>
      </c>
    </row>
    <row r="16" spans="1:12" ht="30" customHeight="1" x14ac:dyDescent="0.3">
      <c r="A16" s="154" t="s">
        <v>743</v>
      </c>
      <c r="B16" s="155" t="s">
        <v>744</v>
      </c>
      <c r="C16" s="156" t="s">
        <v>438</v>
      </c>
      <c r="D16" s="156" t="s">
        <v>455</v>
      </c>
      <c r="E16" s="157">
        <v>3.4</v>
      </c>
      <c r="F16" s="158">
        <v>1.4</v>
      </c>
      <c r="G16" s="152"/>
      <c r="H16" s="159">
        <f>SUMIF(F$3:F16,"&lt;&gt;",F$3:F16)</f>
        <v>-6.8000000000000007</v>
      </c>
    </row>
    <row r="17" spans="1:8" ht="30" customHeight="1" x14ac:dyDescent="0.3">
      <c r="A17" s="154" t="s">
        <v>743</v>
      </c>
      <c r="B17" s="155" t="s">
        <v>745</v>
      </c>
      <c r="C17" s="156" t="s">
        <v>423</v>
      </c>
      <c r="D17" s="156" t="s">
        <v>455</v>
      </c>
      <c r="E17" s="157">
        <v>2.5</v>
      </c>
      <c r="F17" s="158">
        <v>0.5</v>
      </c>
      <c r="G17" s="152"/>
      <c r="H17" s="159">
        <f>SUMIF(F$3:F17,"&lt;&gt;",F$3:F17)</f>
        <v>-6.3000000000000007</v>
      </c>
    </row>
    <row r="18" spans="1:8" ht="30" customHeight="1" x14ac:dyDescent="0.3">
      <c r="A18" s="167" t="s">
        <v>746</v>
      </c>
      <c r="B18" s="168" t="s">
        <v>747</v>
      </c>
      <c r="C18" s="169" t="s">
        <v>485</v>
      </c>
      <c r="D18" s="169" t="s">
        <v>724</v>
      </c>
      <c r="E18" s="170">
        <v>0</v>
      </c>
      <c r="F18" s="171">
        <v>-2</v>
      </c>
      <c r="G18" s="152"/>
      <c r="H18" s="159">
        <f>SUMIF(F$3:F18,"&lt;&gt;",F$3:F18)</f>
        <v>-8.3000000000000007</v>
      </c>
    </row>
    <row r="19" spans="1:8" ht="30" customHeight="1" x14ac:dyDescent="0.3">
      <c r="A19" s="154" t="s">
        <v>748</v>
      </c>
      <c r="B19" s="155" t="s">
        <v>749</v>
      </c>
      <c r="C19" s="156" t="s">
        <v>466</v>
      </c>
      <c r="D19" s="156" t="s">
        <v>455</v>
      </c>
      <c r="E19" s="157">
        <v>2.8</v>
      </c>
      <c r="F19" s="158">
        <v>0.8</v>
      </c>
      <c r="G19" s="152"/>
      <c r="H19" s="159">
        <f>SUMIF(F$3:F19,"&lt;&gt;",F$3:F19)</f>
        <v>-7.5000000000000009</v>
      </c>
    </row>
    <row r="20" spans="1:8" ht="30" customHeight="1" x14ac:dyDescent="0.3">
      <c r="A20" s="154" t="s">
        <v>750</v>
      </c>
      <c r="B20" s="155" t="s">
        <v>751</v>
      </c>
      <c r="C20" s="156" t="s">
        <v>383</v>
      </c>
      <c r="D20" s="156" t="s">
        <v>455</v>
      </c>
      <c r="E20" s="157">
        <v>2.4</v>
      </c>
      <c r="F20" s="158">
        <v>0.4</v>
      </c>
      <c r="G20" s="152"/>
      <c r="H20" s="159">
        <f>SUMIF(F$3:F20,"&lt;&gt;",F$3:F20)</f>
        <v>-7.1000000000000005</v>
      </c>
    </row>
    <row r="21" spans="1:8" ht="30" customHeight="1" x14ac:dyDescent="0.3">
      <c r="A21" s="154" t="s">
        <v>752</v>
      </c>
      <c r="B21" s="155" t="s">
        <v>753</v>
      </c>
      <c r="C21" s="156" t="s">
        <v>383</v>
      </c>
      <c r="D21" s="156" t="s">
        <v>455</v>
      </c>
      <c r="E21" s="157">
        <v>2.4</v>
      </c>
      <c r="F21" s="158">
        <v>0.4</v>
      </c>
      <c r="G21" s="152"/>
      <c r="H21" s="159">
        <f>SUMIF(F$3:F21,"&lt;&gt;",F$3:F21)</f>
        <v>-6.7</v>
      </c>
    </row>
    <row r="22" spans="1:8" ht="30" customHeight="1" x14ac:dyDescent="0.3">
      <c r="A22" s="167" t="s">
        <v>754</v>
      </c>
      <c r="B22" s="168" t="s">
        <v>755</v>
      </c>
      <c r="C22" s="169" t="s">
        <v>450</v>
      </c>
      <c r="D22" s="169" t="s">
        <v>724</v>
      </c>
      <c r="E22" s="170">
        <v>0</v>
      </c>
      <c r="F22" s="171">
        <v>-2</v>
      </c>
      <c r="G22" s="152"/>
      <c r="H22" s="159">
        <f>SUMIF(F$3:F22,"&lt;&gt;",F$3:F22)</f>
        <v>-8.6999999999999993</v>
      </c>
    </row>
    <row r="23" spans="1:8" ht="30" customHeight="1" x14ac:dyDescent="0.3">
      <c r="A23" s="184" t="s">
        <v>756</v>
      </c>
      <c r="B23" s="184"/>
      <c r="C23" s="184"/>
      <c r="D23" s="184"/>
      <c r="E23" s="185">
        <f>SUM(E4:E22)</f>
        <v>29.299999999999997</v>
      </c>
      <c r="F23" s="185">
        <f>SUM(F4:F22)</f>
        <v>-8.6999999999999993</v>
      </c>
      <c r="G23" s="186"/>
      <c r="H23" s="184"/>
    </row>
  </sheetData>
  <mergeCells count="6">
    <mergeCell ref="A2:H2"/>
    <mergeCell ref="J4:K4"/>
    <mergeCell ref="J6:K6"/>
    <mergeCell ref="J8:K8"/>
    <mergeCell ref="J10:K10"/>
    <mergeCell ref="J14:L1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E3D44D-2955-40FE-9859-105411E70C40}">
  <dimension ref="A1:L45"/>
  <sheetViews>
    <sheetView tabSelected="1" workbookViewId="0">
      <selection activeCell="M11" sqref="M11"/>
    </sheetView>
  </sheetViews>
  <sheetFormatPr defaultColWidth="15.77734375" defaultRowHeight="30" customHeight="1" x14ac:dyDescent="0.3"/>
  <sheetData>
    <row r="1" spans="1:12" ht="30" customHeight="1" x14ac:dyDescent="0.3">
      <c r="A1" s="187" t="s">
        <v>757</v>
      </c>
      <c r="B1" s="187"/>
      <c r="C1" s="187"/>
      <c r="D1" s="187"/>
      <c r="E1" s="187"/>
      <c r="F1" s="187"/>
      <c r="G1" s="187"/>
      <c r="H1" s="187"/>
      <c r="J1" s="151" t="str">
        <f>COUNTA(A3:A44)&amp;"  BETS"</f>
        <v>42  BETS</v>
      </c>
      <c r="K1" s="152"/>
      <c r="L1" s="152"/>
    </row>
    <row r="2" spans="1:12" ht="30" customHeight="1" x14ac:dyDescent="0.3">
      <c r="A2" s="188" t="s">
        <v>0</v>
      </c>
      <c r="B2" s="188" t="s">
        <v>597</v>
      </c>
      <c r="C2" s="188" t="s">
        <v>2</v>
      </c>
      <c r="D2" s="188" t="s">
        <v>3</v>
      </c>
      <c r="E2" s="188" t="s">
        <v>717</v>
      </c>
      <c r="F2" s="188" t="s">
        <v>718</v>
      </c>
      <c r="G2" s="188"/>
      <c r="H2" s="188" t="s">
        <v>719</v>
      </c>
      <c r="J2" s="152"/>
      <c r="K2" s="152"/>
      <c r="L2" s="152"/>
    </row>
    <row r="3" spans="1:12" ht="30" customHeight="1" x14ac:dyDescent="0.3">
      <c r="A3" s="167" t="s">
        <v>758</v>
      </c>
      <c r="B3" s="168" t="s">
        <v>759</v>
      </c>
      <c r="C3" s="169" t="s">
        <v>392</v>
      </c>
      <c r="D3" s="169" t="s">
        <v>724</v>
      </c>
      <c r="E3" s="170">
        <v>0</v>
      </c>
      <c r="F3" s="171">
        <v>-2</v>
      </c>
      <c r="G3" s="152"/>
      <c r="H3" s="159">
        <f>SUMIF(F$3:F3,"&lt;&gt;",F$3:F3)</f>
        <v>-2</v>
      </c>
      <c r="J3" s="189" t="str">
        <f>COUNTIF(D3:D44,"Win")&amp;"  Wins ("&amp;TEXT(COUNTIF(D3:D44,"Win")/COUNTA(A3:A44),"0.0%")&amp;")"</f>
        <v>4  Wins (9.5%)</v>
      </c>
      <c r="K3" s="189"/>
      <c r="L3" s="190">
        <f>COUNTIF(D3:D44,"Win")</f>
        <v>4</v>
      </c>
    </row>
    <row r="4" spans="1:12" ht="30" customHeight="1" x14ac:dyDescent="0.3">
      <c r="A4" s="154" t="s">
        <v>760</v>
      </c>
      <c r="B4" s="155" t="s">
        <v>761</v>
      </c>
      <c r="C4" s="156" t="s">
        <v>485</v>
      </c>
      <c r="D4" s="156" t="s">
        <v>455</v>
      </c>
      <c r="E4" s="157">
        <v>1.8</v>
      </c>
      <c r="F4" s="158">
        <v>-0.2</v>
      </c>
      <c r="G4" s="152"/>
      <c r="H4" s="159">
        <f>SUMIF(F$3:F4,"&lt;&gt;",F$3:F4)</f>
        <v>-2.2000000000000002</v>
      </c>
      <c r="J4" s="152"/>
      <c r="K4" s="152"/>
      <c r="L4" s="152"/>
    </row>
    <row r="5" spans="1:12" ht="30" customHeight="1" x14ac:dyDescent="0.3">
      <c r="A5" s="167" t="s">
        <v>762</v>
      </c>
      <c r="B5" s="168" t="s">
        <v>763</v>
      </c>
      <c r="C5" s="169" t="s">
        <v>425</v>
      </c>
      <c r="D5" s="169" t="s">
        <v>724</v>
      </c>
      <c r="E5" s="170">
        <v>0</v>
      </c>
      <c r="F5" s="171">
        <v>-2</v>
      </c>
      <c r="G5" s="152"/>
      <c r="H5" s="159">
        <f>SUMIF(F$3:F5,"&lt;&gt;",F$3:F5)</f>
        <v>-4.2</v>
      </c>
      <c r="J5" s="172" t="str">
        <f>COUNTIF(D3:D44,"Place")&amp;"  Places ("&amp;TEXT(COUNTIF(D3:D44,"Place")/COUNTA(A3:A44),"0.0%")&amp;")"</f>
        <v>15  Places (35.7%)</v>
      </c>
      <c r="K5" s="172"/>
      <c r="L5" s="173">
        <f>COUNTIF(D3:D44,"Place")</f>
        <v>15</v>
      </c>
    </row>
    <row r="6" spans="1:12" ht="30" customHeight="1" x14ac:dyDescent="0.3">
      <c r="A6" s="162" t="s">
        <v>762</v>
      </c>
      <c r="B6" s="163" t="s">
        <v>764</v>
      </c>
      <c r="C6" s="164" t="s">
        <v>438</v>
      </c>
      <c r="D6" s="164" t="s">
        <v>724</v>
      </c>
      <c r="E6" s="165">
        <v>0</v>
      </c>
      <c r="F6" s="166">
        <v>-2</v>
      </c>
      <c r="G6" s="152"/>
      <c r="H6" s="159">
        <f>SUMIF(F$3:F6,"&lt;&gt;",F$3:F6)</f>
        <v>-6.2</v>
      </c>
      <c r="J6" s="152"/>
      <c r="K6" s="152"/>
      <c r="L6" s="152"/>
    </row>
    <row r="7" spans="1:12" ht="30" customHeight="1" x14ac:dyDescent="0.3">
      <c r="A7" s="154" t="s">
        <v>765</v>
      </c>
      <c r="B7" s="155" t="s">
        <v>766</v>
      </c>
      <c r="C7" s="156" t="s">
        <v>429</v>
      </c>
      <c r="D7" s="156" t="s">
        <v>455</v>
      </c>
      <c r="E7" s="157">
        <v>6</v>
      </c>
      <c r="F7" s="158">
        <v>4</v>
      </c>
      <c r="G7" s="152"/>
      <c r="H7" s="159">
        <f>SUMIF(F$3:F7,"&lt;&gt;",F$3:F7)</f>
        <v>-2.2000000000000002</v>
      </c>
      <c r="J7" s="174" t="str">
        <f>"Win+Place: "&amp;TEXT((COUNTIF(D3:D44,"Win")+COUNTIF(D3:D44,"Place"))/COUNTA(A3:A44),"0.0%")</f>
        <v>Win+Place: 45.2%</v>
      </c>
      <c r="K7" s="174"/>
      <c r="L7" s="175">
        <f>COUNTIF(D3:D44,"Win")+COUNTIF(D3:D44,"Place")</f>
        <v>19</v>
      </c>
    </row>
    <row r="8" spans="1:12" ht="30" customHeight="1" x14ac:dyDescent="0.3">
      <c r="A8" s="162" t="s">
        <v>767</v>
      </c>
      <c r="B8" s="163" t="s">
        <v>768</v>
      </c>
      <c r="C8" s="164" t="s">
        <v>438</v>
      </c>
      <c r="D8" s="164" t="s">
        <v>724</v>
      </c>
      <c r="E8" s="165">
        <v>0</v>
      </c>
      <c r="F8" s="166">
        <v>-2</v>
      </c>
      <c r="G8" s="152"/>
      <c r="H8" s="159">
        <f>SUMIF(F$3:F8,"&lt;&gt;",F$3:F8)</f>
        <v>-4.2</v>
      </c>
      <c r="J8" s="152"/>
      <c r="K8" s="152"/>
      <c r="L8" s="152"/>
    </row>
    <row r="9" spans="1:12" ht="30" customHeight="1" x14ac:dyDescent="0.3">
      <c r="A9" s="167" t="s">
        <v>769</v>
      </c>
      <c r="B9" s="168" t="s">
        <v>770</v>
      </c>
      <c r="C9" s="169" t="s">
        <v>392</v>
      </c>
      <c r="D9" s="169" t="s">
        <v>724</v>
      </c>
      <c r="E9" s="170">
        <v>0</v>
      </c>
      <c r="F9" s="171">
        <v>-2</v>
      </c>
      <c r="G9" s="152"/>
      <c r="H9" s="159">
        <f>SUMIF(F$3:F9,"&lt;&gt;",F$3:F9)</f>
        <v>-6.2</v>
      </c>
      <c r="J9" s="176" t="str">
        <f>COUNTA(A3:A44)&amp;"  Total Runs"</f>
        <v>42  Total Runs</v>
      </c>
      <c r="K9" s="176"/>
      <c r="L9" s="177">
        <f>COUNTA(A3:A44)</f>
        <v>42</v>
      </c>
    </row>
    <row r="10" spans="1:12" ht="30" customHeight="1" x14ac:dyDescent="0.3">
      <c r="A10" s="162" t="s">
        <v>771</v>
      </c>
      <c r="B10" s="163" t="s">
        <v>772</v>
      </c>
      <c r="C10" s="164" t="s">
        <v>392</v>
      </c>
      <c r="D10" s="164" t="s">
        <v>724</v>
      </c>
      <c r="E10" s="165">
        <v>0</v>
      </c>
      <c r="F10" s="166">
        <v>-2</v>
      </c>
      <c r="G10" s="152"/>
      <c r="H10" s="159">
        <f>SUMIF(F$3:F10,"&lt;&gt;",F$3:F10)</f>
        <v>-8.1999999999999993</v>
      </c>
      <c r="J10" s="152"/>
      <c r="K10" s="152"/>
      <c r="L10" s="152"/>
    </row>
    <row r="11" spans="1:12" ht="30" customHeight="1" x14ac:dyDescent="0.3">
      <c r="A11" s="154" t="s">
        <v>771</v>
      </c>
      <c r="B11" s="155" t="s">
        <v>773</v>
      </c>
      <c r="C11" s="156" t="s">
        <v>396</v>
      </c>
      <c r="D11" s="156" t="s">
        <v>455</v>
      </c>
      <c r="E11" s="157">
        <v>2.2999999999999998</v>
      </c>
      <c r="F11" s="158">
        <v>0.3</v>
      </c>
      <c r="G11" s="152"/>
      <c r="H11" s="159">
        <f>SUMIF(F$3:F11,"&lt;&gt;",F$3:F11)</f>
        <v>-7.8999999999999995</v>
      </c>
      <c r="J11" s="152"/>
      <c r="K11" s="152"/>
      <c r="L11" s="152"/>
    </row>
    <row r="12" spans="1:12" ht="30" customHeight="1" x14ac:dyDescent="0.3">
      <c r="A12" s="154" t="s">
        <v>771</v>
      </c>
      <c r="B12" s="155" t="s">
        <v>774</v>
      </c>
      <c r="C12" s="156" t="s">
        <v>389</v>
      </c>
      <c r="D12" s="156" t="s">
        <v>455</v>
      </c>
      <c r="E12" s="157">
        <v>3.8</v>
      </c>
      <c r="F12" s="158">
        <v>1.8</v>
      </c>
      <c r="G12" s="152"/>
      <c r="H12" s="159">
        <f>SUMIF(F$3:F12,"&lt;&gt;",F$3:F12)</f>
        <v>-6.1</v>
      </c>
      <c r="J12" s="152"/>
      <c r="K12" s="152"/>
      <c r="L12" s="152"/>
    </row>
    <row r="13" spans="1:12" ht="30" customHeight="1" x14ac:dyDescent="0.3">
      <c r="A13" s="154" t="s">
        <v>775</v>
      </c>
      <c r="B13" s="155" t="s">
        <v>776</v>
      </c>
      <c r="C13" s="156" t="s">
        <v>541</v>
      </c>
      <c r="D13" s="156" t="s">
        <v>455</v>
      </c>
      <c r="E13" s="157">
        <v>5</v>
      </c>
      <c r="F13" s="158">
        <v>3</v>
      </c>
      <c r="G13" s="152"/>
      <c r="H13" s="159">
        <f>SUMIF(F$3:F13,"&lt;&gt;",F$3:F13)</f>
        <v>-3.0999999999999996</v>
      </c>
      <c r="J13" s="191" t="str">
        <f>"March P/L  "&amp;TEXT(SUM(F3:F44),"+0.00;-0.00")&amp;" pts"</f>
        <v>March P/L  +34.39 pts</v>
      </c>
      <c r="K13" s="191"/>
      <c r="L13" s="191"/>
    </row>
    <row r="14" spans="1:12" ht="30" customHeight="1" x14ac:dyDescent="0.3">
      <c r="A14" s="154" t="s">
        <v>775</v>
      </c>
      <c r="B14" s="155" t="s">
        <v>777</v>
      </c>
      <c r="C14" s="156" t="s">
        <v>418</v>
      </c>
      <c r="D14" s="156" t="s">
        <v>455</v>
      </c>
      <c r="E14" s="157">
        <v>4.5999999999999996</v>
      </c>
      <c r="F14" s="158">
        <v>2.6</v>
      </c>
      <c r="G14" s="152"/>
      <c r="H14" s="159">
        <f>SUMIF(F$3:F14,"&lt;&gt;",F$3:F14)</f>
        <v>-0.49999999999999956</v>
      </c>
    </row>
    <row r="15" spans="1:12" ht="30" customHeight="1" x14ac:dyDescent="0.3">
      <c r="A15" s="192" t="s">
        <v>778</v>
      </c>
      <c r="B15" s="193" t="s">
        <v>779</v>
      </c>
      <c r="C15" s="194" t="s">
        <v>423</v>
      </c>
      <c r="D15" s="194" t="s">
        <v>486</v>
      </c>
      <c r="E15" s="195">
        <v>11</v>
      </c>
      <c r="F15" s="196">
        <v>9</v>
      </c>
      <c r="G15" s="152"/>
      <c r="H15" s="197">
        <f>SUMIF(F$3:F15,"&lt;&gt;",F$3:F15)</f>
        <v>8.5</v>
      </c>
    </row>
    <row r="16" spans="1:12" ht="30" customHeight="1" x14ac:dyDescent="0.3">
      <c r="A16" s="162" t="s">
        <v>778</v>
      </c>
      <c r="B16" s="163" t="s">
        <v>780</v>
      </c>
      <c r="C16" s="164" t="s">
        <v>386</v>
      </c>
      <c r="D16" s="164" t="s">
        <v>724</v>
      </c>
      <c r="E16" s="165">
        <v>0</v>
      </c>
      <c r="F16" s="166">
        <v>-2</v>
      </c>
      <c r="G16" s="152"/>
      <c r="H16" s="197">
        <f>SUMIF(F$3:F16,"&lt;&gt;",F$3:F16)</f>
        <v>6.5</v>
      </c>
    </row>
    <row r="17" spans="1:8" ht="30" customHeight="1" x14ac:dyDescent="0.3">
      <c r="A17" s="167" t="s">
        <v>781</v>
      </c>
      <c r="B17" s="168" t="s">
        <v>782</v>
      </c>
      <c r="C17" s="169" t="s">
        <v>418</v>
      </c>
      <c r="D17" s="169" t="s">
        <v>724</v>
      </c>
      <c r="E17" s="170">
        <v>0</v>
      </c>
      <c r="F17" s="171">
        <v>-2</v>
      </c>
      <c r="G17" s="152"/>
      <c r="H17" s="197">
        <f>SUMIF(F$3:F17,"&lt;&gt;",F$3:F17)</f>
        <v>4.5</v>
      </c>
    </row>
    <row r="18" spans="1:8" ht="30" customHeight="1" x14ac:dyDescent="0.3">
      <c r="A18" s="162" t="s">
        <v>783</v>
      </c>
      <c r="B18" s="163" t="s">
        <v>784</v>
      </c>
      <c r="C18" s="164" t="s">
        <v>392</v>
      </c>
      <c r="D18" s="164" t="s">
        <v>724</v>
      </c>
      <c r="E18" s="165">
        <v>0</v>
      </c>
      <c r="F18" s="166">
        <v>-2</v>
      </c>
      <c r="G18" s="152"/>
      <c r="H18" s="197">
        <f>SUMIF(F$3:F18,"&lt;&gt;",F$3:F18)</f>
        <v>2.5</v>
      </c>
    </row>
    <row r="19" spans="1:8" ht="30" customHeight="1" x14ac:dyDescent="0.3">
      <c r="A19" s="167" t="s">
        <v>783</v>
      </c>
      <c r="B19" s="168" t="s">
        <v>785</v>
      </c>
      <c r="C19" s="169" t="s">
        <v>450</v>
      </c>
      <c r="D19" s="169" t="s">
        <v>724</v>
      </c>
      <c r="E19" s="170">
        <v>0</v>
      </c>
      <c r="F19" s="171">
        <v>-2</v>
      </c>
      <c r="G19" s="152"/>
      <c r="H19" s="197">
        <f>SUMIF(F$3:F19,"&lt;&gt;",F$3:F19)</f>
        <v>0.5</v>
      </c>
    </row>
    <row r="20" spans="1:8" ht="30" customHeight="1" x14ac:dyDescent="0.3">
      <c r="A20" s="154" t="s">
        <v>783</v>
      </c>
      <c r="B20" s="155" t="s">
        <v>786</v>
      </c>
      <c r="C20" s="156" t="s">
        <v>383</v>
      </c>
      <c r="D20" s="156" t="s">
        <v>455</v>
      </c>
      <c r="E20" s="157">
        <v>2.2000000000000002</v>
      </c>
      <c r="F20" s="158">
        <v>0.2</v>
      </c>
      <c r="G20" s="152"/>
      <c r="H20" s="197">
        <f>SUMIF(F$3:F20,"&lt;&gt;",F$3:F20)</f>
        <v>0.7</v>
      </c>
    </row>
    <row r="21" spans="1:8" ht="30" customHeight="1" x14ac:dyDescent="0.3">
      <c r="A21" s="167" t="s">
        <v>787</v>
      </c>
      <c r="B21" s="168" t="s">
        <v>788</v>
      </c>
      <c r="C21" s="169" t="s">
        <v>396</v>
      </c>
      <c r="D21" s="169" t="s">
        <v>724</v>
      </c>
      <c r="E21" s="170">
        <v>0</v>
      </c>
      <c r="F21" s="171">
        <v>-2</v>
      </c>
      <c r="G21" s="152"/>
      <c r="H21" s="159">
        <f>SUMIF(F$3:F21,"&lt;&gt;",F$3:F21)</f>
        <v>-1.3</v>
      </c>
    </row>
    <row r="22" spans="1:8" ht="30" customHeight="1" x14ac:dyDescent="0.3">
      <c r="A22" s="162" t="s">
        <v>789</v>
      </c>
      <c r="B22" s="163" t="s">
        <v>790</v>
      </c>
      <c r="C22" s="164" t="s">
        <v>438</v>
      </c>
      <c r="D22" s="164" t="s">
        <v>724</v>
      </c>
      <c r="E22" s="165">
        <v>0</v>
      </c>
      <c r="F22" s="166">
        <v>-2</v>
      </c>
      <c r="G22" s="152"/>
      <c r="H22" s="159">
        <f>SUMIF(F$3:F22,"&lt;&gt;",F$3:F22)</f>
        <v>-3.3</v>
      </c>
    </row>
    <row r="23" spans="1:8" ht="30" customHeight="1" x14ac:dyDescent="0.3">
      <c r="A23" s="167" t="s">
        <v>791</v>
      </c>
      <c r="B23" s="168" t="s">
        <v>792</v>
      </c>
      <c r="C23" s="169" t="s">
        <v>434</v>
      </c>
      <c r="D23" s="169" t="s">
        <v>724</v>
      </c>
      <c r="E23" s="170">
        <v>0</v>
      </c>
      <c r="F23" s="171">
        <v>-2</v>
      </c>
      <c r="G23" s="152"/>
      <c r="H23" s="159">
        <f>SUMIF(F$3:F23,"&lt;&gt;",F$3:F23)</f>
        <v>-5.3</v>
      </c>
    </row>
    <row r="24" spans="1:8" ht="30" customHeight="1" x14ac:dyDescent="0.3">
      <c r="A24" s="154" t="s">
        <v>793</v>
      </c>
      <c r="B24" s="155" t="s">
        <v>794</v>
      </c>
      <c r="C24" s="156" t="s">
        <v>506</v>
      </c>
      <c r="D24" s="156" t="s">
        <v>455</v>
      </c>
      <c r="E24" s="157">
        <v>1.9</v>
      </c>
      <c r="F24" s="158">
        <v>-0.1</v>
      </c>
      <c r="G24" s="152"/>
      <c r="H24" s="159">
        <f>SUMIF(F$3:F24,"&lt;&gt;",F$3:F24)</f>
        <v>-5.3999999999999995</v>
      </c>
    </row>
    <row r="25" spans="1:8" ht="30" customHeight="1" x14ac:dyDescent="0.3">
      <c r="A25" s="167" t="s">
        <v>793</v>
      </c>
      <c r="B25" s="168" t="s">
        <v>795</v>
      </c>
      <c r="C25" s="169" t="s">
        <v>392</v>
      </c>
      <c r="D25" s="169" t="s">
        <v>724</v>
      </c>
      <c r="E25" s="170">
        <v>0</v>
      </c>
      <c r="F25" s="171">
        <v>-2</v>
      </c>
      <c r="G25" s="152"/>
      <c r="H25" s="159">
        <f>SUMIF(F$3:F25,"&lt;&gt;",F$3:F25)</f>
        <v>-7.3999999999999995</v>
      </c>
    </row>
    <row r="26" spans="1:8" ht="30" customHeight="1" x14ac:dyDescent="0.3">
      <c r="A26" s="154" t="s">
        <v>793</v>
      </c>
      <c r="B26" s="155" t="s">
        <v>796</v>
      </c>
      <c r="C26" s="156" t="s">
        <v>485</v>
      </c>
      <c r="D26" s="156" t="s">
        <v>455</v>
      </c>
      <c r="E26" s="157">
        <v>1.64</v>
      </c>
      <c r="F26" s="158">
        <v>-0.36</v>
      </c>
      <c r="G26" s="152"/>
      <c r="H26" s="159">
        <f>SUMIF(F$3:F26,"&lt;&gt;",F$3:F26)</f>
        <v>-7.76</v>
      </c>
    </row>
    <row r="27" spans="1:8" ht="30" customHeight="1" x14ac:dyDescent="0.3">
      <c r="A27" s="167" t="s">
        <v>797</v>
      </c>
      <c r="B27" s="168" t="s">
        <v>798</v>
      </c>
      <c r="C27" s="169" t="s">
        <v>434</v>
      </c>
      <c r="D27" s="169" t="s">
        <v>724</v>
      </c>
      <c r="E27" s="170">
        <v>0</v>
      </c>
      <c r="F27" s="171">
        <v>-2</v>
      </c>
      <c r="G27" s="152"/>
      <c r="H27" s="159">
        <f>SUMIF(F$3:F27,"&lt;&gt;",F$3:F27)</f>
        <v>-9.76</v>
      </c>
    </row>
    <row r="28" spans="1:8" ht="30" customHeight="1" x14ac:dyDescent="0.3">
      <c r="A28" s="162" t="s">
        <v>797</v>
      </c>
      <c r="B28" s="163" t="s">
        <v>799</v>
      </c>
      <c r="C28" s="164" t="s">
        <v>429</v>
      </c>
      <c r="D28" s="164" t="s">
        <v>724</v>
      </c>
      <c r="E28" s="165">
        <v>0</v>
      </c>
      <c r="F28" s="166">
        <v>-2</v>
      </c>
      <c r="G28" s="152"/>
      <c r="H28" s="159">
        <f>SUMIF(F$3:F28,"&lt;&gt;",F$3:F28)</f>
        <v>-11.76</v>
      </c>
    </row>
    <row r="29" spans="1:8" ht="30" customHeight="1" x14ac:dyDescent="0.3">
      <c r="A29" s="192" t="s">
        <v>797</v>
      </c>
      <c r="B29" s="193" t="s">
        <v>800</v>
      </c>
      <c r="C29" s="194" t="s">
        <v>434</v>
      </c>
      <c r="D29" s="194" t="s">
        <v>486</v>
      </c>
      <c r="E29" s="195">
        <v>21.2</v>
      </c>
      <c r="F29" s="196">
        <v>19.2</v>
      </c>
      <c r="G29" s="152"/>
      <c r="H29" s="197">
        <f>SUMIF(F$3:F29,"&lt;&gt;",F$3:F29)</f>
        <v>7.4399999999999995</v>
      </c>
    </row>
    <row r="30" spans="1:8" ht="30" customHeight="1" x14ac:dyDescent="0.3">
      <c r="A30" s="162" t="s">
        <v>801</v>
      </c>
      <c r="B30" s="163" t="s">
        <v>802</v>
      </c>
      <c r="C30" s="164" t="s">
        <v>425</v>
      </c>
      <c r="D30" s="164" t="s">
        <v>724</v>
      </c>
      <c r="E30" s="165">
        <v>0</v>
      </c>
      <c r="F30" s="166">
        <v>-2</v>
      </c>
      <c r="G30" s="152"/>
      <c r="H30" s="197">
        <f>SUMIF(F$3:F30,"&lt;&gt;",F$3:F30)</f>
        <v>5.4399999999999995</v>
      </c>
    </row>
    <row r="31" spans="1:8" ht="30" customHeight="1" x14ac:dyDescent="0.3">
      <c r="A31" s="167" t="s">
        <v>803</v>
      </c>
      <c r="B31" s="168" t="s">
        <v>804</v>
      </c>
      <c r="C31" s="169" t="s">
        <v>392</v>
      </c>
      <c r="D31" s="169" t="s">
        <v>724</v>
      </c>
      <c r="E31" s="170">
        <v>0</v>
      </c>
      <c r="F31" s="171">
        <v>-2</v>
      </c>
      <c r="G31" s="152"/>
      <c r="H31" s="197">
        <f>SUMIF(F$3:F31,"&lt;&gt;",F$3:F31)</f>
        <v>3.4399999999999995</v>
      </c>
    </row>
    <row r="32" spans="1:8" ht="30" customHeight="1" x14ac:dyDescent="0.3">
      <c r="A32" s="162" t="s">
        <v>805</v>
      </c>
      <c r="B32" s="163" t="s">
        <v>806</v>
      </c>
      <c r="C32" s="164" t="s">
        <v>492</v>
      </c>
      <c r="D32" s="164" t="s">
        <v>724</v>
      </c>
      <c r="E32" s="165">
        <v>0</v>
      </c>
      <c r="F32" s="166">
        <v>-2</v>
      </c>
      <c r="G32" s="152"/>
      <c r="H32" s="197">
        <f>SUMIF(F$3:F32,"&lt;&gt;",F$3:F32)</f>
        <v>1.4399999999999995</v>
      </c>
    </row>
    <row r="33" spans="1:8" ht="30" customHeight="1" x14ac:dyDescent="0.3">
      <c r="A33" s="154" t="s">
        <v>807</v>
      </c>
      <c r="B33" s="155" t="s">
        <v>808</v>
      </c>
      <c r="C33" s="156" t="s">
        <v>466</v>
      </c>
      <c r="D33" s="156" t="s">
        <v>455</v>
      </c>
      <c r="E33" s="157">
        <v>2.8</v>
      </c>
      <c r="F33" s="158">
        <v>0.8</v>
      </c>
      <c r="G33" s="152"/>
      <c r="H33" s="197">
        <f>SUMIF(F$3:F33,"&lt;&gt;",F$3:F33)</f>
        <v>2.2399999999999993</v>
      </c>
    </row>
    <row r="34" spans="1:8" ht="30" customHeight="1" x14ac:dyDescent="0.3">
      <c r="A34" s="162" t="s">
        <v>807</v>
      </c>
      <c r="B34" s="163" t="s">
        <v>809</v>
      </c>
      <c r="C34" s="164" t="s">
        <v>466</v>
      </c>
      <c r="D34" s="164" t="s">
        <v>724</v>
      </c>
      <c r="E34" s="165">
        <v>0</v>
      </c>
      <c r="F34" s="166">
        <v>-2</v>
      </c>
      <c r="G34" s="152"/>
      <c r="H34" s="197">
        <f>SUMIF(F$3:F34,"&lt;&gt;",F$3:F34)</f>
        <v>0.23999999999999932</v>
      </c>
    </row>
    <row r="35" spans="1:8" ht="30" customHeight="1" x14ac:dyDescent="0.3">
      <c r="A35" s="167" t="s">
        <v>810</v>
      </c>
      <c r="B35" s="168" t="s">
        <v>811</v>
      </c>
      <c r="C35" s="169" t="s">
        <v>492</v>
      </c>
      <c r="D35" s="169" t="s">
        <v>724</v>
      </c>
      <c r="E35" s="170">
        <v>0</v>
      </c>
      <c r="F35" s="171">
        <v>-2</v>
      </c>
      <c r="G35" s="152"/>
      <c r="H35" s="159">
        <f>SUMIF(F$3:F35,"&lt;&gt;",F$3:F35)</f>
        <v>-1.7600000000000007</v>
      </c>
    </row>
    <row r="36" spans="1:8" ht="30" customHeight="1" x14ac:dyDescent="0.3">
      <c r="A36" s="154" t="s">
        <v>812</v>
      </c>
      <c r="B36" s="155" t="s">
        <v>813</v>
      </c>
      <c r="C36" s="156" t="s">
        <v>383</v>
      </c>
      <c r="D36" s="156" t="s">
        <v>455</v>
      </c>
      <c r="E36" s="157">
        <v>2.2000000000000002</v>
      </c>
      <c r="F36" s="158">
        <v>0.2</v>
      </c>
      <c r="G36" s="152"/>
      <c r="H36" s="159">
        <f>SUMIF(F$3:F36,"&lt;&gt;",F$3:F36)</f>
        <v>-1.5600000000000007</v>
      </c>
    </row>
    <row r="37" spans="1:8" ht="30" customHeight="1" x14ac:dyDescent="0.3">
      <c r="A37" s="192" t="s">
        <v>814</v>
      </c>
      <c r="B37" s="193" t="s">
        <v>815</v>
      </c>
      <c r="C37" s="194" t="s">
        <v>438</v>
      </c>
      <c r="D37" s="194" t="s">
        <v>486</v>
      </c>
      <c r="E37" s="195">
        <v>16.399999999999999</v>
      </c>
      <c r="F37" s="196">
        <v>14.4</v>
      </c>
      <c r="G37" s="152"/>
      <c r="H37" s="197">
        <f>SUMIF(F$3:F37,"&lt;&gt;",F$3:F37)</f>
        <v>12.84</v>
      </c>
    </row>
    <row r="38" spans="1:8" ht="30" customHeight="1" x14ac:dyDescent="0.3">
      <c r="A38" s="162" t="s">
        <v>816</v>
      </c>
      <c r="B38" s="163" t="s">
        <v>817</v>
      </c>
      <c r="C38" s="164" t="s">
        <v>396</v>
      </c>
      <c r="D38" s="164" t="s">
        <v>724</v>
      </c>
      <c r="E38" s="165">
        <v>0</v>
      </c>
      <c r="F38" s="166">
        <v>-2</v>
      </c>
      <c r="G38" s="152"/>
      <c r="H38" s="197">
        <f>SUMIF(F$3:F38,"&lt;&gt;",F$3:F38)</f>
        <v>10.84</v>
      </c>
    </row>
    <row r="39" spans="1:8" ht="30" customHeight="1" x14ac:dyDescent="0.3">
      <c r="A39" s="154" t="s">
        <v>818</v>
      </c>
      <c r="B39" s="155" t="s">
        <v>819</v>
      </c>
      <c r="C39" s="156" t="s">
        <v>425</v>
      </c>
      <c r="D39" s="156" t="s">
        <v>455</v>
      </c>
      <c r="E39" s="157">
        <v>3</v>
      </c>
      <c r="F39" s="158">
        <v>1</v>
      </c>
      <c r="G39" s="152"/>
      <c r="H39" s="197">
        <f>SUMIF(F$3:F39,"&lt;&gt;",F$3:F39)</f>
        <v>11.84</v>
      </c>
    </row>
    <row r="40" spans="1:8" ht="30" customHeight="1" x14ac:dyDescent="0.3">
      <c r="A40" s="154" t="s">
        <v>818</v>
      </c>
      <c r="B40" s="155" t="s">
        <v>820</v>
      </c>
      <c r="C40" s="156" t="s">
        <v>485</v>
      </c>
      <c r="D40" s="156" t="s">
        <v>455</v>
      </c>
      <c r="E40" s="157">
        <v>1.8</v>
      </c>
      <c r="F40" s="158">
        <v>-0.2</v>
      </c>
      <c r="G40" s="152"/>
      <c r="H40" s="197">
        <f>SUMIF(F$3:F40,"&lt;&gt;",F$3:F40)</f>
        <v>11.64</v>
      </c>
    </row>
    <row r="41" spans="1:8" ht="30" customHeight="1" x14ac:dyDescent="0.3">
      <c r="A41" s="167" t="s">
        <v>818</v>
      </c>
      <c r="B41" s="168" t="s">
        <v>821</v>
      </c>
      <c r="C41" s="169" t="s">
        <v>429</v>
      </c>
      <c r="D41" s="169" t="s">
        <v>724</v>
      </c>
      <c r="E41" s="170">
        <v>0</v>
      </c>
      <c r="F41" s="171">
        <v>-2</v>
      </c>
      <c r="G41" s="152"/>
      <c r="H41" s="197">
        <f>SUMIF(F$3:F41,"&lt;&gt;",F$3:F41)</f>
        <v>9.64</v>
      </c>
    </row>
    <row r="42" spans="1:8" ht="30" customHeight="1" x14ac:dyDescent="0.3">
      <c r="A42" s="154" t="s">
        <v>822</v>
      </c>
      <c r="B42" s="155" t="s">
        <v>823</v>
      </c>
      <c r="C42" s="156" t="s">
        <v>404</v>
      </c>
      <c r="D42" s="156" t="s">
        <v>455</v>
      </c>
      <c r="E42" s="157">
        <v>1.55</v>
      </c>
      <c r="F42" s="158">
        <v>-0.45</v>
      </c>
      <c r="G42" s="152"/>
      <c r="H42" s="197">
        <f>SUMIF(F$3:F42,"&lt;&gt;",F$3:F42)</f>
        <v>9.1900000000000013</v>
      </c>
    </row>
    <row r="43" spans="1:8" ht="30" customHeight="1" x14ac:dyDescent="0.3">
      <c r="A43" s="154" t="s">
        <v>822</v>
      </c>
      <c r="B43" s="155" t="s">
        <v>824</v>
      </c>
      <c r="C43" s="156" t="s">
        <v>559</v>
      </c>
      <c r="D43" s="156" t="s">
        <v>455</v>
      </c>
      <c r="E43" s="157">
        <v>14.2</v>
      </c>
      <c r="F43" s="158">
        <v>12.2</v>
      </c>
      <c r="G43" s="152"/>
      <c r="H43" s="197">
        <f>SUMIF(F$3:F43,"&lt;&gt;",F$3:F43)</f>
        <v>21.39</v>
      </c>
    </row>
    <row r="44" spans="1:8" ht="30" customHeight="1" x14ac:dyDescent="0.3">
      <c r="A44" s="192" t="s">
        <v>825</v>
      </c>
      <c r="B44" s="193" t="s">
        <v>826</v>
      </c>
      <c r="C44" s="194" t="s">
        <v>438</v>
      </c>
      <c r="D44" s="194" t="s">
        <v>486</v>
      </c>
      <c r="E44" s="195">
        <v>15</v>
      </c>
      <c r="F44" s="196">
        <v>13</v>
      </c>
      <c r="G44" s="152"/>
      <c r="H44" s="197">
        <f>SUMIF(F$3:F44,"&lt;&gt;",F$3:F44)</f>
        <v>34.39</v>
      </c>
    </row>
    <row r="45" spans="1:8" ht="30" customHeight="1" x14ac:dyDescent="0.3">
      <c r="A45" s="198" t="s">
        <v>827</v>
      </c>
      <c r="B45" s="198"/>
      <c r="C45" s="198"/>
      <c r="D45" s="198"/>
      <c r="E45" s="199">
        <f>SUM(E3:E44)</f>
        <v>118.39</v>
      </c>
      <c r="F45" s="199">
        <f>SUM(F3:F44)</f>
        <v>34.39</v>
      </c>
      <c r="G45" s="186"/>
      <c r="H45" s="198"/>
    </row>
  </sheetData>
  <mergeCells count="6">
    <mergeCell ref="A1:H1"/>
    <mergeCell ref="J3:K3"/>
    <mergeCell ref="J5:K5"/>
    <mergeCell ref="J7:K7"/>
    <mergeCell ref="J9:K9"/>
    <mergeCell ref="J13:L1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B9DC3B-9CDA-4B28-89F0-70741ACD2E60}">
  <dimension ref="B2:G35"/>
  <sheetViews>
    <sheetView workbookViewId="0">
      <selection activeCell="C42" sqref="C42"/>
    </sheetView>
  </sheetViews>
  <sheetFormatPr defaultRowHeight="14.4" x14ac:dyDescent="0.3"/>
  <cols>
    <col min="3" max="3" width="25.77734375" customWidth="1"/>
  </cols>
  <sheetData>
    <row r="2" spans="2:7" x14ac:dyDescent="0.3">
      <c r="B2" s="102" t="s">
        <v>662</v>
      </c>
      <c r="C2" s="102" t="s">
        <v>663</v>
      </c>
      <c r="D2" s="102" t="s">
        <v>399</v>
      </c>
      <c r="E2" s="102" t="s">
        <v>231</v>
      </c>
      <c r="F2" s="103">
        <v>1</v>
      </c>
      <c r="G2" s="103">
        <v>1</v>
      </c>
    </row>
    <row r="3" spans="2:7" x14ac:dyDescent="0.3">
      <c r="B3" s="102" t="s">
        <v>662</v>
      </c>
      <c r="C3" s="102" t="s">
        <v>664</v>
      </c>
      <c r="D3" s="102" t="s">
        <v>510</v>
      </c>
      <c r="E3" s="102" t="s">
        <v>231</v>
      </c>
      <c r="F3" s="103">
        <v>-3</v>
      </c>
      <c r="G3" s="103">
        <v>-2</v>
      </c>
    </row>
    <row r="4" spans="2:7" x14ac:dyDescent="0.3">
      <c r="B4" s="102" t="s">
        <v>665</v>
      </c>
      <c r="C4" s="102" t="s">
        <v>666</v>
      </c>
      <c r="D4" s="102" t="s">
        <v>466</v>
      </c>
      <c r="E4" s="102" t="s">
        <v>231</v>
      </c>
      <c r="F4" s="103">
        <v>8</v>
      </c>
      <c r="G4" s="103">
        <v>6</v>
      </c>
    </row>
    <row r="5" spans="2:7" x14ac:dyDescent="0.3">
      <c r="B5" s="102" t="s">
        <v>667</v>
      </c>
      <c r="C5" s="102" t="s">
        <v>668</v>
      </c>
      <c r="D5" s="102" t="s">
        <v>415</v>
      </c>
      <c r="E5" s="102" t="s">
        <v>231</v>
      </c>
      <c r="F5" s="103">
        <v>4</v>
      </c>
      <c r="G5" s="103">
        <v>10</v>
      </c>
    </row>
    <row r="6" spans="2:7" x14ac:dyDescent="0.3">
      <c r="B6" s="102" t="s">
        <v>669</v>
      </c>
      <c r="C6" s="102" t="s">
        <v>670</v>
      </c>
      <c r="D6" s="102" t="s">
        <v>434</v>
      </c>
      <c r="E6" s="102" t="s">
        <v>231</v>
      </c>
      <c r="F6" s="103">
        <v>22</v>
      </c>
      <c r="G6" s="103">
        <v>32</v>
      </c>
    </row>
    <row r="7" spans="2:7" x14ac:dyDescent="0.3">
      <c r="B7" s="102" t="s">
        <v>671</v>
      </c>
      <c r="C7" s="102" t="s">
        <v>672</v>
      </c>
      <c r="D7" s="102" t="s">
        <v>383</v>
      </c>
      <c r="E7" s="102" t="s">
        <v>231</v>
      </c>
      <c r="F7" s="103">
        <v>2</v>
      </c>
      <c r="G7" s="103">
        <v>34</v>
      </c>
    </row>
    <row r="8" spans="2:7" x14ac:dyDescent="0.3">
      <c r="B8" s="102" t="s">
        <v>673</v>
      </c>
      <c r="C8" s="102" t="s">
        <v>674</v>
      </c>
      <c r="D8" s="102" t="s">
        <v>506</v>
      </c>
      <c r="E8" s="102" t="s">
        <v>231</v>
      </c>
      <c r="F8" s="103">
        <v>-1</v>
      </c>
      <c r="G8" s="103">
        <v>33</v>
      </c>
    </row>
    <row r="9" spans="2:7" x14ac:dyDescent="0.3">
      <c r="B9" s="102" t="s">
        <v>673</v>
      </c>
      <c r="C9" s="102" t="s">
        <v>675</v>
      </c>
      <c r="D9" s="102" t="s">
        <v>396</v>
      </c>
      <c r="E9" s="102" t="s">
        <v>231</v>
      </c>
      <c r="F9" s="103">
        <v>0.4</v>
      </c>
      <c r="G9" s="103">
        <v>33.4</v>
      </c>
    </row>
    <row r="10" spans="2:7" x14ac:dyDescent="0.3">
      <c r="B10" s="102" t="s">
        <v>673</v>
      </c>
      <c r="C10" s="102" t="s">
        <v>676</v>
      </c>
      <c r="D10" s="102" t="s">
        <v>425</v>
      </c>
      <c r="E10" s="102" t="s">
        <v>231</v>
      </c>
      <c r="F10" s="103">
        <v>10</v>
      </c>
      <c r="G10" s="103">
        <v>43.4</v>
      </c>
    </row>
    <row r="11" spans="2:7" x14ac:dyDescent="0.3">
      <c r="B11" s="111" t="s">
        <v>677</v>
      </c>
      <c r="C11" s="111" t="s">
        <v>678</v>
      </c>
      <c r="D11" s="111" t="s">
        <v>389</v>
      </c>
      <c r="E11" s="111" t="s">
        <v>384</v>
      </c>
      <c r="F11" s="112">
        <v>-20</v>
      </c>
      <c r="G11" s="112">
        <v>23.4</v>
      </c>
    </row>
    <row r="12" spans="2:7" x14ac:dyDescent="0.3">
      <c r="B12" s="102" t="s">
        <v>677</v>
      </c>
      <c r="C12" s="102" t="s">
        <v>679</v>
      </c>
      <c r="D12" s="102" t="s">
        <v>429</v>
      </c>
      <c r="E12" s="102" t="s">
        <v>231</v>
      </c>
      <c r="F12" s="103">
        <v>30</v>
      </c>
      <c r="G12" s="103">
        <v>53.4</v>
      </c>
    </row>
    <row r="13" spans="2:7" x14ac:dyDescent="0.3">
      <c r="B13" s="111" t="s">
        <v>680</v>
      </c>
      <c r="C13" s="111" t="s">
        <v>447</v>
      </c>
      <c r="D13" s="111" t="s">
        <v>383</v>
      </c>
      <c r="E13" s="111" t="s">
        <v>384</v>
      </c>
      <c r="F13" s="112">
        <v>-20</v>
      </c>
      <c r="G13" s="112">
        <v>33.4</v>
      </c>
    </row>
    <row r="14" spans="2:7" x14ac:dyDescent="0.3">
      <c r="B14" s="111" t="s">
        <v>681</v>
      </c>
      <c r="C14" s="111" t="s">
        <v>682</v>
      </c>
      <c r="D14" s="111" t="s">
        <v>519</v>
      </c>
      <c r="E14" s="111" t="s">
        <v>384</v>
      </c>
      <c r="F14" s="112">
        <v>-20</v>
      </c>
      <c r="G14" s="112">
        <v>13.4</v>
      </c>
    </row>
    <row r="15" spans="2:7" x14ac:dyDescent="0.3">
      <c r="B15" s="111" t="s">
        <v>681</v>
      </c>
      <c r="C15" s="111" t="s">
        <v>683</v>
      </c>
      <c r="D15" s="111" t="s">
        <v>392</v>
      </c>
      <c r="E15" s="111" t="s">
        <v>384</v>
      </c>
      <c r="F15" s="112">
        <v>-20</v>
      </c>
      <c r="G15" s="112">
        <v>-6.6</v>
      </c>
    </row>
    <row r="16" spans="2:7" x14ac:dyDescent="0.3">
      <c r="B16" s="104" t="s">
        <v>684</v>
      </c>
      <c r="C16" s="104" t="s">
        <v>685</v>
      </c>
      <c r="D16" s="104" t="s">
        <v>389</v>
      </c>
      <c r="E16" s="104" t="s">
        <v>393</v>
      </c>
      <c r="F16" s="105">
        <v>168</v>
      </c>
      <c r="G16" s="105">
        <v>161.4</v>
      </c>
    </row>
    <row r="17" spans="2:7" x14ac:dyDescent="0.3">
      <c r="B17" s="102" t="s">
        <v>686</v>
      </c>
      <c r="C17" s="102" t="s">
        <v>687</v>
      </c>
      <c r="D17" s="102" t="s">
        <v>510</v>
      </c>
      <c r="E17" s="102" t="s">
        <v>231</v>
      </c>
      <c r="F17" s="103">
        <v>-3</v>
      </c>
      <c r="G17" s="103">
        <v>158.4</v>
      </c>
    </row>
    <row r="18" spans="2:7" x14ac:dyDescent="0.3">
      <c r="B18" s="104" t="s">
        <v>686</v>
      </c>
      <c r="C18" s="104" t="s">
        <v>688</v>
      </c>
      <c r="D18" s="104" t="s">
        <v>485</v>
      </c>
      <c r="E18" s="104" t="s">
        <v>393</v>
      </c>
      <c r="F18" s="105">
        <v>48</v>
      </c>
      <c r="G18" s="105">
        <v>206.4</v>
      </c>
    </row>
    <row r="19" spans="2:7" x14ac:dyDescent="0.3">
      <c r="B19" s="102" t="s">
        <v>689</v>
      </c>
      <c r="C19" s="102" t="s">
        <v>690</v>
      </c>
      <c r="D19" s="102" t="s">
        <v>434</v>
      </c>
      <c r="E19" s="102" t="s">
        <v>231</v>
      </c>
      <c r="F19" s="103">
        <v>22</v>
      </c>
      <c r="G19" s="103">
        <v>228.4</v>
      </c>
    </row>
    <row r="20" spans="2:7" x14ac:dyDescent="0.3">
      <c r="B20" s="111" t="s">
        <v>691</v>
      </c>
      <c r="C20" s="111" t="s">
        <v>692</v>
      </c>
      <c r="D20" s="111" t="s">
        <v>506</v>
      </c>
      <c r="E20" s="111" t="s">
        <v>384</v>
      </c>
      <c r="F20" s="112">
        <v>-20</v>
      </c>
      <c r="G20" s="112">
        <v>208.4</v>
      </c>
    </row>
    <row r="21" spans="2:7" x14ac:dyDescent="0.3">
      <c r="B21" s="111" t="s">
        <v>691</v>
      </c>
      <c r="C21" s="111" t="s">
        <v>693</v>
      </c>
      <c r="D21" s="111" t="s">
        <v>425</v>
      </c>
      <c r="E21" s="111" t="s">
        <v>384</v>
      </c>
      <c r="F21" s="112">
        <v>-20</v>
      </c>
      <c r="G21" s="112">
        <v>188.4</v>
      </c>
    </row>
    <row r="22" spans="2:7" x14ac:dyDescent="0.3">
      <c r="B22" s="111" t="s">
        <v>694</v>
      </c>
      <c r="C22" s="111" t="s">
        <v>695</v>
      </c>
      <c r="D22" s="111" t="s">
        <v>485</v>
      </c>
      <c r="E22" s="111" t="s">
        <v>384</v>
      </c>
      <c r="F22" s="112">
        <v>-20</v>
      </c>
      <c r="G22" s="112">
        <v>168.4</v>
      </c>
    </row>
    <row r="23" spans="2:7" x14ac:dyDescent="0.3">
      <c r="B23" s="111" t="s">
        <v>696</v>
      </c>
      <c r="C23" s="111" t="s">
        <v>697</v>
      </c>
      <c r="D23" s="111" t="s">
        <v>466</v>
      </c>
      <c r="E23" s="111" t="s">
        <v>384</v>
      </c>
      <c r="F23" s="112">
        <v>-20</v>
      </c>
      <c r="G23" s="112">
        <v>148.4</v>
      </c>
    </row>
    <row r="24" spans="2:7" x14ac:dyDescent="0.3">
      <c r="B24" s="111" t="s">
        <v>696</v>
      </c>
      <c r="C24" s="111" t="s">
        <v>698</v>
      </c>
      <c r="D24" s="111" t="s">
        <v>389</v>
      </c>
      <c r="E24" s="111" t="s">
        <v>384</v>
      </c>
      <c r="F24" s="112">
        <v>-20</v>
      </c>
      <c r="G24" s="112">
        <v>128.4</v>
      </c>
    </row>
    <row r="25" spans="2:7" x14ac:dyDescent="0.3">
      <c r="B25" s="102" t="s">
        <v>696</v>
      </c>
      <c r="C25" s="102" t="s">
        <v>699</v>
      </c>
      <c r="D25" s="102" t="s">
        <v>434</v>
      </c>
      <c r="E25" s="102" t="s">
        <v>231</v>
      </c>
      <c r="F25" s="103">
        <v>22</v>
      </c>
      <c r="G25" s="103">
        <v>150.4</v>
      </c>
    </row>
    <row r="26" spans="2:7" x14ac:dyDescent="0.3">
      <c r="B26" s="102" t="s">
        <v>700</v>
      </c>
      <c r="C26" s="102" t="s">
        <v>701</v>
      </c>
      <c r="D26" s="102" t="s">
        <v>434</v>
      </c>
      <c r="E26" s="102" t="s">
        <v>231</v>
      </c>
      <c r="F26" s="103">
        <v>18.8</v>
      </c>
      <c r="G26" s="103">
        <v>169.2</v>
      </c>
    </row>
    <row r="27" spans="2:7" x14ac:dyDescent="0.3">
      <c r="B27" s="102" t="s">
        <v>700</v>
      </c>
      <c r="C27" s="102" t="s">
        <v>702</v>
      </c>
      <c r="D27" s="102" t="s">
        <v>396</v>
      </c>
      <c r="E27" s="102" t="s">
        <v>231</v>
      </c>
      <c r="F27" s="103">
        <v>3</v>
      </c>
      <c r="G27" s="103">
        <v>172.2</v>
      </c>
    </row>
    <row r="28" spans="2:7" x14ac:dyDescent="0.3">
      <c r="B28" s="111" t="s">
        <v>703</v>
      </c>
      <c r="C28" s="111" t="s">
        <v>704</v>
      </c>
      <c r="D28" s="111" t="s">
        <v>434</v>
      </c>
      <c r="E28" s="111" t="s">
        <v>384</v>
      </c>
      <c r="F28" s="112">
        <v>0</v>
      </c>
      <c r="G28" s="112">
        <v>172.2</v>
      </c>
    </row>
    <row r="29" spans="2:7" x14ac:dyDescent="0.3">
      <c r="B29" s="111" t="s">
        <v>705</v>
      </c>
      <c r="C29" s="111" t="s">
        <v>706</v>
      </c>
      <c r="D29" s="111" t="s">
        <v>506</v>
      </c>
      <c r="E29" s="111" t="s">
        <v>384</v>
      </c>
      <c r="F29" s="112">
        <v>-20</v>
      </c>
      <c r="G29" s="112">
        <v>152.19999999999999</v>
      </c>
    </row>
    <row r="30" spans="2:7" x14ac:dyDescent="0.3">
      <c r="B30" s="111" t="s">
        <v>705</v>
      </c>
      <c r="C30" s="111" t="s">
        <v>707</v>
      </c>
      <c r="D30" s="111" t="s">
        <v>389</v>
      </c>
      <c r="E30" s="111" t="s">
        <v>384</v>
      </c>
      <c r="F30" s="112">
        <v>-20</v>
      </c>
      <c r="G30" s="112">
        <v>132.19999999999999</v>
      </c>
    </row>
    <row r="31" spans="2:7" x14ac:dyDescent="0.3">
      <c r="B31" s="104" t="s">
        <v>708</v>
      </c>
      <c r="C31" s="104" t="s">
        <v>709</v>
      </c>
      <c r="D31" s="104" t="s">
        <v>423</v>
      </c>
      <c r="E31" s="104" t="s">
        <v>393</v>
      </c>
      <c r="F31" s="105">
        <v>90</v>
      </c>
      <c r="G31" s="105">
        <v>222.2</v>
      </c>
    </row>
    <row r="32" spans="2:7" x14ac:dyDescent="0.3">
      <c r="B32" s="111" t="s">
        <v>708</v>
      </c>
      <c r="C32" s="111" t="s">
        <v>710</v>
      </c>
      <c r="D32" s="111" t="s">
        <v>434</v>
      </c>
      <c r="E32" s="111" t="s">
        <v>384</v>
      </c>
      <c r="F32" s="112">
        <v>-20</v>
      </c>
      <c r="G32" s="112">
        <v>202.2</v>
      </c>
    </row>
    <row r="33" spans="2:7" x14ac:dyDescent="0.3">
      <c r="B33" s="111" t="s">
        <v>711</v>
      </c>
      <c r="C33" s="111" t="s">
        <v>712</v>
      </c>
      <c r="D33" s="111" t="s">
        <v>438</v>
      </c>
      <c r="E33" s="111" t="s">
        <v>384</v>
      </c>
      <c r="F33" s="112">
        <v>-20</v>
      </c>
      <c r="G33" s="112">
        <v>182.2</v>
      </c>
    </row>
    <row r="34" spans="2:7" x14ac:dyDescent="0.3">
      <c r="B34" s="111" t="s">
        <v>713</v>
      </c>
      <c r="C34" s="111" t="s">
        <v>714</v>
      </c>
      <c r="D34" s="111" t="s">
        <v>386</v>
      </c>
      <c r="E34" s="111" t="s">
        <v>384</v>
      </c>
      <c r="F34" s="112">
        <v>-20</v>
      </c>
      <c r="G34" s="112">
        <v>162.19999999999999</v>
      </c>
    </row>
    <row r="35" spans="2:7" x14ac:dyDescent="0.3">
      <c r="B35" s="104" t="s">
        <v>713</v>
      </c>
      <c r="C35" s="104" t="s">
        <v>715</v>
      </c>
      <c r="D35" s="104" t="s">
        <v>392</v>
      </c>
      <c r="E35" s="104" t="s">
        <v>393</v>
      </c>
      <c r="F35" s="105">
        <v>132</v>
      </c>
      <c r="G35" s="105">
        <v>294.2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800A89-A2FA-4428-9E19-9494EC86B68F}">
  <dimension ref="B2:G40"/>
  <sheetViews>
    <sheetView topLeftCell="A32" workbookViewId="0">
      <selection activeCell="L25" sqref="L25"/>
    </sheetView>
  </sheetViews>
  <sheetFormatPr defaultRowHeight="14.4" x14ac:dyDescent="0.3"/>
  <cols>
    <col min="2" max="2" width="10.88671875" customWidth="1"/>
    <col min="3" max="3" width="26.6640625" customWidth="1"/>
    <col min="6" max="6" width="10.77734375" customWidth="1"/>
    <col min="7" max="7" width="13.5546875" customWidth="1"/>
  </cols>
  <sheetData>
    <row r="2" spans="2:7" x14ac:dyDescent="0.3">
      <c r="B2" s="113" t="s">
        <v>0</v>
      </c>
      <c r="C2" s="113" t="s">
        <v>597</v>
      </c>
      <c r="D2" s="113" t="s">
        <v>2</v>
      </c>
      <c r="E2" s="113" t="s">
        <v>3</v>
      </c>
      <c r="F2" s="113" t="s">
        <v>598</v>
      </c>
      <c r="G2" s="113" t="s">
        <v>5</v>
      </c>
    </row>
    <row r="3" spans="2:7" x14ac:dyDescent="0.3">
      <c r="B3" s="111" t="s">
        <v>599</v>
      </c>
      <c r="C3" s="111" t="s">
        <v>600</v>
      </c>
      <c r="D3" s="111" t="s">
        <v>415</v>
      </c>
      <c r="E3" s="111" t="s">
        <v>384</v>
      </c>
      <c r="F3" s="112">
        <v>-20</v>
      </c>
      <c r="G3" s="106">
        <v>-20</v>
      </c>
    </row>
    <row r="4" spans="2:7" x14ac:dyDescent="0.3">
      <c r="B4" s="111" t="s">
        <v>599</v>
      </c>
      <c r="C4" s="111" t="s">
        <v>601</v>
      </c>
      <c r="D4" s="111" t="s">
        <v>506</v>
      </c>
      <c r="E4" s="111" t="s">
        <v>384</v>
      </c>
      <c r="F4" s="112">
        <v>-20</v>
      </c>
      <c r="G4" s="106">
        <v>-40</v>
      </c>
    </row>
    <row r="5" spans="2:7" x14ac:dyDescent="0.3">
      <c r="B5" s="111" t="s">
        <v>602</v>
      </c>
      <c r="C5" s="111" t="s">
        <v>603</v>
      </c>
      <c r="D5" s="111" t="s">
        <v>466</v>
      </c>
      <c r="E5" s="111" t="s">
        <v>384</v>
      </c>
      <c r="F5" s="112">
        <v>-20</v>
      </c>
      <c r="G5" s="106">
        <v>-60</v>
      </c>
    </row>
    <row r="6" spans="2:7" x14ac:dyDescent="0.3">
      <c r="B6" s="102" t="s">
        <v>602</v>
      </c>
      <c r="C6" s="102" t="s">
        <v>604</v>
      </c>
      <c r="D6" s="102" t="s">
        <v>466</v>
      </c>
      <c r="E6" s="102" t="s">
        <v>231</v>
      </c>
      <c r="F6" s="103">
        <v>8</v>
      </c>
      <c r="G6" s="114">
        <v>-52</v>
      </c>
    </row>
    <row r="7" spans="2:7" x14ac:dyDescent="0.3">
      <c r="B7" s="102" t="s">
        <v>602</v>
      </c>
      <c r="C7" s="102" t="s">
        <v>605</v>
      </c>
      <c r="D7" s="102" t="s">
        <v>510</v>
      </c>
      <c r="E7" s="102" t="s">
        <v>231</v>
      </c>
      <c r="F7" s="103">
        <v>-3</v>
      </c>
      <c r="G7" s="114">
        <v>-55</v>
      </c>
    </row>
    <row r="8" spans="2:7" x14ac:dyDescent="0.3">
      <c r="B8" s="111" t="s">
        <v>606</v>
      </c>
      <c r="C8" s="111" t="s">
        <v>607</v>
      </c>
      <c r="D8" s="111" t="s">
        <v>425</v>
      </c>
      <c r="E8" s="111" t="s">
        <v>384</v>
      </c>
      <c r="F8" s="112">
        <v>-20</v>
      </c>
      <c r="G8" s="106">
        <v>-75</v>
      </c>
    </row>
    <row r="9" spans="2:7" x14ac:dyDescent="0.3">
      <c r="B9" s="102" t="s">
        <v>608</v>
      </c>
      <c r="C9" s="102" t="s">
        <v>609</v>
      </c>
      <c r="D9" s="102" t="s">
        <v>383</v>
      </c>
      <c r="E9" s="102" t="s">
        <v>231</v>
      </c>
      <c r="F9" s="103">
        <v>2</v>
      </c>
      <c r="G9" s="114">
        <v>-73</v>
      </c>
    </row>
    <row r="10" spans="2:7" x14ac:dyDescent="0.3">
      <c r="B10" s="102" t="s">
        <v>610</v>
      </c>
      <c r="C10" s="102" t="s">
        <v>611</v>
      </c>
      <c r="D10" s="102" t="s">
        <v>492</v>
      </c>
      <c r="E10" s="102" t="s">
        <v>231</v>
      </c>
      <c r="F10" s="103">
        <v>0</v>
      </c>
      <c r="G10" s="114">
        <v>-73</v>
      </c>
    </row>
    <row r="11" spans="2:7" x14ac:dyDescent="0.3">
      <c r="B11" s="104" t="s">
        <v>612</v>
      </c>
      <c r="C11" s="104" t="s">
        <v>613</v>
      </c>
      <c r="D11" s="104" t="s">
        <v>418</v>
      </c>
      <c r="E11" s="104" t="s">
        <v>393</v>
      </c>
      <c r="F11" s="105">
        <v>216</v>
      </c>
      <c r="G11" s="115">
        <v>143</v>
      </c>
    </row>
    <row r="12" spans="2:7" x14ac:dyDescent="0.3">
      <c r="B12" s="111" t="s">
        <v>614</v>
      </c>
      <c r="C12" s="111" t="s">
        <v>615</v>
      </c>
      <c r="D12" s="111" t="s">
        <v>434</v>
      </c>
      <c r="E12" s="111" t="s">
        <v>384</v>
      </c>
      <c r="F12" s="112">
        <v>-20</v>
      </c>
      <c r="G12" s="116">
        <v>123</v>
      </c>
    </row>
    <row r="13" spans="2:7" x14ac:dyDescent="0.3">
      <c r="B13" s="111" t="s">
        <v>616</v>
      </c>
      <c r="C13" s="111" t="s">
        <v>617</v>
      </c>
      <c r="D13" s="111" t="s">
        <v>389</v>
      </c>
      <c r="E13" s="111" t="s">
        <v>384</v>
      </c>
      <c r="F13" s="112">
        <v>-20</v>
      </c>
      <c r="G13" s="116">
        <v>103</v>
      </c>
    </row>
    <row r="14" spans="2:7" x14ac:dyDescent="0.3">
      <c r="B14" s="111" t="s">
        <v>616</v>
      </c>
      <c r="C14" s="111" t="s">
        <v>618</v>
      </c>
      <c r="D14" s="111" t="s">
        <v>541</v>
      </c>
      <c r="E14" s="111" t="s">
        <v>384</v>
      </c>
      <c r="F14" s="112">
        <v>-20</v>
      </c>
      <c r="G14" s="116">
        <v>83</v>
      </c>
    </row>
    <row r="15" spans="2:7" x14ac:dyDescent="0.3">
      <c r="B15" s="111" t="s">
        <v>619</v>
      </c>
      <c r="C15" s="111" t="s">
        <v>620</v>
      </c>
      <c r="D15" s="111" t="s">
        <v>434</v>
      </c>
      <c r="E15" s="111" t="s">
        <v>384</v>
      </c>
      <c r="F15" s="112">
        <v>-20</v>
      </c>
      <c r="G15" s="116">
        <v>63</v>
      </c>
    </row>
    <row r="16" spans="2:7" x14ac:dyDescent="0.3">
      <c r="B16" s="111" t="s">
        <v>619</v>
      </c>
      <c r="C16" s="111" t="s">
        <v>621</v>
      </c>
      <c r="D16" s="111" t="s">
        <v>389</v>
      </c>
      <c r="E16" s="111" t="s">
        <v>384</v>
      </c>
      <c r="F16" s="112">
        <v>-20</v>
      </c>
      <c r="G16" s="116">
        <v>43</v>
      </c>
    </row>
    <row r="17" spans="2:7" x14ac:dyDescent="0.3">
      <c r="B17" s="111" t="s">
        <v>622</v>
      </c>
      <c r="C17" s="111" t="s">
        <v>623</v>
      </c>
      <c r="D17" s="111" t="s">
        <v>624</v>
      </c>
      <c r="E17" s="111" t="s">
        <v>384</v>
      </c>
      <c r="F17" s="112">
        <v>-20</v>
      </c>
      <c r="G17" s="116">
        <v>23</v>
      </c>
    </row>
    <row r="18" spans="2:7" x14ac:dyDescent="0.3">
      <c r="B18" s="102" t="s">
        <v>622</v>
      </c>
      <c r="C18" s="102" t="s">
        <v>625</v>
      </c>
      <c r="D18" s="102" t="s">
        <v>386</v>
      </c>
      <c r="E18" s="102" t="s">
        <v>231</v>
      </c>
      <c r="F18" s="103">
        <v>6</v>
      </c>
      <c r="G18" s="117">
        <v>29</v>
      </c>
    </row>
    <row r="19" spans="2:7" x14ac:dyDescent="0.3">
      <c r="B19" s="111" t="s">
        <v>626</v>
      </c>
      <c r="C19" s="111" t="s">
        <v>627</v>
      </c>
      <c r="D19" s="111" t="s">
        <v>406</v>
      </c>
      <c r="E19" s="111" t="s">
        <v>384</v>
      </c>
      <c r="F19" s="112">
        <v>-20</v>
      </c>
      <c r="G19" s="116">
        <v>9</v>
      </c>
    </row>
    <row r="20" spans="2:7" x14ac:dyDescent="0.3">
      <c r="B20" s="111" t="s">
        <v>628</v>
      </c>
      <c r="C20" s="111" t="s">
        <v>629</v>
      </c>
      <c r="D20" s="111" t="s">
        <v>434</v>
      </c>
      <c r="E20" s="111" t="s">
        <v>384</v>
      </c>
      <c r="F20" s="112">
        <v>-20</v>
      </c>
      <c r="G20" s="106">
        <v>-11</v>
      </c>
    </row>
    <row r="21" spans="2:7" x14ac:dyDescent="0.3">
      <c r="B21" s="111" t="s">
        <v>628</v>
      </c>
      <c r="C21" s="111" t="s">
        <v>630</v>
      </c>
      <c r="D21" s="111" t="s">
        <v>396</v>
      </c>
      <c r="E21" s="111" t="s">
        <v>384</v>
      </c>
      <c r="F21" s="112">
        <v>-20</v>
      </c>
      <c r="G21" s="106">
        <v>-31</v>
      </c>
    </row>
    <row r="22" spans="2:7" x14ac:dyDescent="0.3">
      <c r="B22" s="111" t="s">
        <v>628</v>
      </c>
      <c r="C22" s="111" t="s">
        <v>631</v>
      </c>
      <c r="D22" s="111" t="s">
        <v>396</v>
      </c>
      <c r="E22" s="111" t="s">
        <v>384</v>
      </c>
      <c r="F22" s="112">
        <v>-20</v>
      </c>
      <c r="G22" s="106">
        <v>-51</v>
      </c>
    </row>
    <row r="23" spans="2:7" x14ac:dyDescent="0.3">
      <c r="B23" s="102" t="s">
        <v>632</v>
      </c>
      <c r="C23" s="102" t="s">
        <v>633</v>
      </c>
      <c r="D23" s="102" t="s">
        <v>423</v>
      </c>
      <c r="E23" s="102" t="s">
        <v>231</v>
      </c>
      <c r="F23" s="103">
        <v>5</v>
      </c>
      <c r="G23" s="114">
        <v>-46</v>
      </c>
    </row>
    <row r="24" spans="2:7" x14ac:dyDescent="0.3">
      <c r="B24" s="104" t="s">
        <v>632</v>
      </c>
      <c r="C24" s="104" t="s">
        <v>634</v>
      </c>
      <c r="D24" s="104" t="s">
        <v>635</v>
      </c>
      <c r="E24" s="104" t="s">
        <v>393</v>
      </c>
      <c r="F24" s="105">
        <v>40</v>
      </c>
      <c r="G24" s="107">
        <v>-6</v>
      </c>
    </row>
    <row r="25" spans="2:7" x14ac:dyDescent="0.3">
      <c r="B25" s="111" t="s">
        <v>632</v>
      </c>
      <c r="C25" s="111" t="s">
        <v>557</v>
      </c>
      <c r="D25" s="111" t="s">
        <v>466</v>
      </c>
      <c r="E25" s="111" t="s">
        <v>384</v>
      </c>
      <c r="F25" s="112">
        <v>-20</v>
      </c>
      <c r="G25" s="106">
        <v>-26</v>
      </c>
    </row>
    <row r="26" spans="2:7" x14ac:dyDescent="0.3">
      <c r="B26" s="111" t="s">
        <v>636</v>
      </c>
      <c r="C26" s="111" t="s">
        <v>637</v>
      </c>
      <c r="D26" s="111" t="s">
        <v>383</v>
      </c>
      <c r="E26" s="111" t="s">
        <v>384</v>
      </c>
      <c r="F26" s="112">
        <v>-20</v>
      </c>
      <c r="G26" s="106">
        <v>-46</v>
      </c>
    </row>
    <row r="27" spans="2:7" x14ac:dyDescent="0.3">
      <c r="B27" s="111" t="s">
        <v>636</v>
      </c>
      <c r="C27" s="111" t="s">
        <v>638</v>
      </c>
      <c r="D27" s="111" t="s">
        <v>434</v>
      </c>
      <c r="E27" s="111" t="s">
        <v>384</v>
      </c>
      <c r="F27" s="112">
        <v>-20</v>
      </c>
      <c r="G27" s="106">
        <v>-66</v>
      </c>
    </row>
    <row r="28" spans="2:7" x14ac:dyDescent="0.3">
      <c r="B28" s="104" t="s">
        <v>639</v>
      </c>
      <c r="C28" s="104" t="s">
        <v>640</v>
      </c>
      <c r="D28" s="104" t="s">
        <v>541</v>
      </c>
      <c r="E28" s="104" t="s">
        <v>393</v>
      </c>
      <c r="F28" s="105">
        <v>240</v>
      </c>
      <c r="G28" s="115">
        <v>174</v>
      </c>
    </row>
    <row r="29" spans="2:7" x14ac:dyDescent="0.3">
      <c r="B29" s="104" t="s">
        <v>641</v>
      </c>
      <c r="C29" s="104" t="s">
        <v>642</v>
      </c>
      <c r="D29" s="104" t="s">
        <v>399</v>
      </c>
      <c r="E29" s="104" t="s">
        <v>393</v>
      </c>
      <c r="F29" s="105">
        <v>66</v>
      </c>
      <c r="G29" s="115">
        <v>240</v>
      </c>
    </row>
    <row r="30" spans="2:7" x14ac:dyDescent="0.3">
      <c r="B30" s="102" t="s">
        <v>641</v>
      </c>
      <c r="C30" s="102" t="s">
        <v>643</v>
      </c>
      <c r="D30" s="102" t="s">
        <v>383</v>
      </c>
      <c r="E30" s="102" t="s">
        <v>231</v>
      </c>
      <c r="F30" s="103">
        <v>2</v>
      </c>
      <c r="G30" s="117">
        <v>242</v>
      </c>
    </row>
    <row r="31" spans="2:7" x14ac:dyDescent="0.3">
      <c r="B31" s="102" t="s">
        <v>644</v>
      </c>
      <c r="C31" s="102" t="s">
        <v>645</v>
      </c>
      <c r="D31" s="102" t="s">
        <v>383</v>
      </c>
      <c r="E31" s="102" t="s">
        <v>231</v>
      </c>
      <c r="F31" s="103">
        <v>2</v>
      </c>
      <c r="G31" s="117">
        <v>244</v>
      </c>
    </row>
    <row r="32" spans="2:7" x14ac:dyDescent="0.3">
      <c r="B32" s="111" t="s">
        <v>646</v>
      </c>
      <c r="C32" s="111" t="s">
        <v>647</v>
      </c>
      <c r="D32" s="111" t="s">
        <v>423</v>
      </c>
      <c r="E32" s="111" t="s">
        <v>384</v>
      </c>
      <c r="F32" s="112">
        <v>-20</v>
      </c>
      <c r="G32" s="116">
        <v>224</v>
      </c>
    </row>
    <row r="33" spans="2:7" x14ac:dyDescent="0.3">
      <c r="B33" s="111" t="s">
        <v>646</v>
      </c>
      <c r="C33" s="111" t="s">
        <v>648</v>
      </c>
      <c r="D33" s="111" t="s">
        <v>389</v>
      </c>
      <c r="E33" s="111" t="s">
        <v>384</v>
      </c>
      <c r="F33" s="112">
        <v>-20</v>
      </c>
      <c r="G33" s="116">
        <v>204</v>
      </c>
    </row>
    <row r="34" spans="2:7" x14ac:dyDescent="0.3">
      <c r="B34" s="111" t="s">
        <v>646</v>
      </c>
      <c r="C34" s="111" t="s">
        <v>649</v>
      </c>
      <c r="D34" s="111" t="s">
        <v>415</v>
      </c>
      <c r="E34" s="111" t="s">
        <v>384</v>
      </c>
      <c r="F34" s="112">
        <v>-20</v>
      </c>
      <c r="G34" s="116">
        <v>184</v>
      </c>
    </row>
    <row r="35" spans="2:7" x14ac:dyDescent="0.3">
      <c r="B35" s="111" t="s">
        <v>650</v>
      </c>
      <c r="C35" s="111" t="s">
        <v>651</v>
      </c>
      <c r="D35" s="111" t="s">
        <v>389</v>
      </c>
      <c r="E35" s="111" t="s">
        <v>384</v>
      </c>
      <c r="F35" s="112">
        <v>-20</v>
      </c>
      <c r="G35" s="116">
        <v>164</v>
      </c>
    </row>
    <row r="36" spans="2:7" x14ac:dyDescent="0.3">
      <c r="B36" s="102" t="s">
        <v>652</v>
      </c>
      <c r="C36" s="102" t="s">
        <v>653</v>
      </c>
      <c r="D36" s="102" t="s">
        <v>415</v>
      </c>
      <c r="E36" s="102" t="s">
        <v>231</v>
      </c>
      <c r="F36" s="103">
        <v>2.6</v>
      </c>
      <c r="G36" s="117">
        <v>166.6</v>
      </c>
    </row>
    <row r="37" spans="2:7" x14ac:dyDescent="0.3">
      <c r="B37" s="111" t="s">
        <v>654</v>
      </c>
      <c r="C37" s="111" t="s">
        <v>655</v>
      </c>
      <c r="D37" s="111" t="s">
        <v>425</v>
      </c>
      <c r="E37" s="111" t="s">
        <v>384</v>
      </c>
      <c r="F37" s="112">
        <v>-20</v>
      </c>
      <c r="G37" s="116">
        <v>146.6</v>
      </c>
    </row>
    <row r="38" spans="2:7" x14ac:dyDescent="0.3">
      <c r="B38" s="102" t="s">
        <v>654</v>
      </c>
      <c r="C38" s="102" t="s">
        <v>656</v>
      </c>
      <c r="D38" s="102" t="s">
        <v>438</v>
      </c>
      <c r="E38" s="102" t="s">
        <v>231</v>
      </c>
      <c r="F38" s="103">
        <v>5.6</v>
      </c>
      <c r="G38" s="117">
        <v>152.19999999999999</v>
      </c>
    </row>
    <row r="39" spans="2:7" x14ac:dyDescent="0.3">
      <c r="B39" s="111" t="s">
        <v>657</v>
      </c>
      <c r="C39" s="111" t="s">
        <v>658</v>
      </c>
      <c r="D39" s="111" t="s">
        <v>383</v>
      </c>
      <c r="E39" s="111" t="s">
        <v>384</v>
      </c>
      <c r="F39" s="112">
        <v>-20</v>
      </c>
      <c r="G39" s="116">
        <v>132.19999999999999</v>
      </c>
    </row>
    <row r="40" spans="2:7" x14ac:dyDescent="0.3">
      <c r="B40" s="102" t="s">
        <v>659</v>
      </c>
      <c r="C40" s="102" t="s">
        <v>660</v>
      </c>
      <c r="D40" s="102" t="s">
        <v>466</v>
      </c>
      <c r="E40" s="102" t="s">
        <v>231</v>
      </c>
      <c r="F40" s="103">
        <v>8</v>
      </c>
      <c r="G40" s="117">
        <v>140.19999999999999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951B9D-1670-49BF-993A-E826F1F0A9CE}">
  <dimension ref="B2:H53"/>
  <sheetViews>
    <sheetView workbookViewId="0">
      <selection activeCell="K25" sqref="K25"/>
    </sheetView>
  </sheetViews>
  <sheetFormatPr defaultRowHeight="14.4" x14ac:dyDescent="0.3"/>
  <cols>
    <col min="2" max="2" width="14.33203125" customWidth="1"/>
    <col min="4" max="4" width="20.109375" customWidth="1"/>
    <col min="7" max="7" width="9.5546875" bestFit="1" customWidth="1"/>
    <col min="8" max="8" width="10.21875" bestFit="1" customWidth="1"/>
  </cols>
  <sheetData>
    <row r="2" spans="2:8" x14ac:dyDescent="0.3">
      <c r="B2" s="102" t="s">
        <v>522</v>
      </c>
      <c r="C2" s="102"/>
      <c r="D2" s="102" t="s">
        <v>523</v>
      </c>
      <c r="E2" s="102" t="s">
        <v>425</v>
      </c>
      <c r="F2" s="102" t="s">
        <v>231</v>
      </c>
      <c r="G2" s="103">
        <v>10</v>
      </c>
      <c r="H2" s="110">
        <v>10</v>
      </c>
    </row>
    <row r="3" spans="2:8" x14ac:dyDescent="0.3">
      <c r="B3" s="111" t="s">
        <v>522</v>
      </c>
      <c r="C3" s="111"/>
      <c r="D3" s="111" t="s">
        <v>524</v>
      </c>
      <c r="E3" s="111" t="s">
        <v>429</v>
      </c>
      <c r="F3" s="111" t="s">
        <v>384</v>
      </c>
      <c r="G3" s="112">
        <v>-20</v>
      </c>
      <c r="H3" s="106">
        <v>-10</v>
      </c>
    </row>
    <row r="4" spans="2:8" x14ac:dyDescent="0.3">
      <c r="B4" s="111" t="s">
        <v>525</v>
      </c>
      <c r="C4" s="111"/>
      <c r="D4" s="111" t="s">
        <v>526</v>
      </c>
      <c r="E4" s="111" t="s">
        <v>466</v>
      </c>
      <c r="F4" s="111" t="s">
        <v>384</v>
      </c>
      <c r="G4" s="112">
        <v>-20</v>
      </c>
      <c r="H4" s="106">
        <v>-30</v>
      </c>
    </row>
    <row r="5" spans="2:8" x14ac:dyDescent="0.3">
      <c r="B5" s="111" t="s">
        <v>527</v>
      </c>
      <c r="C5" s="111"/>
      <c r="D5" s="111" t="s">
        <v>528</v>
      </c>
      <c r="E5" s="111" t="s">
        <v>418</v>
      </c>
      <c r="F5" s="111" t="s">
        <v>384</v>
      </c>
      <c r="G5" s="112">
        <v>-20</v>
      </c>
      <c r="H5" s="106">
        <v>-50</v>
      </c>
    </row>
    <row r="6" spans="2:8" x14ac:dyDescent="0.3">
      <c r="B6" s="111" t="s">
        <v>529</v>
      </c>
      <c r="C6" s="111"/>
      <c r="D6" s="111" t="s">
        <v>530</v>
      </c>
      <c r="E6" s="111" t="s">
        <v>425</v>
      </c>
      <c r="F6" s="111" t="s">
        <v>384</v>
      </c>
      <c r="G6" s="112">
        <v>-20</v>
      </c>
      <c r="H6" s="106">
        <v>-70</v>
      </c>
    </row>
    <row r="7" spans="2:8" x14ac:dyDescent="0.3">
      <c r="B7" s="111" t="s">
        <v>529</v>
      </c>
      <c r="C7" s="111"/>
      <c r="D7" s="111" t="s">
        <v>531</v>
      </c>
      <c r="E7" s="111" t="s">
        <v>485</v>
      </c>
      <c r="F7" s="111" t="s">
        <v>384</v>
      </c>
      <c r="G7" s="112">
        <v>-20</v>
      </c>
      <c r="H7" s="106">
        <v>-90</v>
      </c>
    </row>
    <row r="8" spans="2:8" x14ac:dyDescent="0.3">
      <c r="B8" s="111" t="s">
        <v>532</v>
      </c>
      <c r="C8" s="111"/>
      <c r="D8" s="111" t="s">
        <v>533</v>
      </c>
      <c r="E8" s="111" t="s">
        <v>434</v>
      </c>
      <c r="F8" s="111" t="s">
        <v>384</v>
      </c>
      <c r="G8" s="112">
        <v>-20</v>
      </c>
      <c r="H8" s="106">
        <v>-110</v>
      </c>
    </row>
    <row r="9" spans="2:8" x14ac:dyDescent="0.3">
      <c r="B9" s="104" t="s">
        <v>532</v>
      </c>
      <c r="C9" s="104"/>
      <c r="D9" s="104" t="s">
        <v>534</v>
      </c>
      <c r="E9" s="104" t="s">
        <v>423</v>
      </c>
      <c r="F9" s="104" t="s">
        <v>393</v>
      </c>
      <c r="G9" s="105">
        <v>90</v>
      </c>
      <c r="H9" s="107">
        <v>-20</v>
      </c>
    </row>
    <row r="10" spans="2:8" x14ac:dyDescent="0.3">
      <c r="B10" s="111" t="s">
        <v>535</v>
      </c>
      <c r="C10" s="111"/>
      <c r="D10" s="111" t="s">
        <v>536</v>
      </c>
      <c r="E10" s="111" t="s">
        <v>425</v>
      </c>
      <c r="F10" s="111" t="s">
        <v>384</v>
      </c>
      <c r="G10" s="112">
        <v>-20</v>
      </c>
      <c r="H10" s="106">
        <v>-40</v>
      </c>
    </row>
    <row r="11" spans="2:8" x14ac:dyDescent="0.3">
      <c r="B11" s="111" t="s">
        <v>537</v>
      </c>
      <c r="C11" s="111"/>
      <c r="D11" s="111" t="s">
        <v>538</v>
      </c>
      <c r="E11" s="111" t="s">
        <v>438</v>
      </c>
      <c r="F11" s="111" t="s">
        <v>384</v>
      </c>
      <c r="G11" s="112">
        <v>-20</v>
      </c>
      <c r="H11" s="106">
        <v>-60</v>
      </c>
    </row>
    <row r="12" spans="2:8" x14ac:dyDescent="0.3">
      <c r="B12" s="104" t="s">
        <v>537</v>
      </c>
      <c r="C12" s="104"/>
      <c r="D12" s="104" t="s">
        <v>539</v>
      </c>
      <c r="E12" s="104" t="s">
        <v>399</v>
      </c>
      <c r="F12" s="104" t="s">
        <v>393</v>
      </c>
      <c r="G12" s="105">
        <v>66</v>
      </c>
      <c r="H12" s="108">
        <v>6</v>
      </c>
    </row>
    <row r="13" spans="2:8" x14ac:dyDescent="0.3">
      <c r="B13" s="111" t="s">
        <v>537</v>
      </c>
      <c r="C13" s="111"/>
      <c r="D13" s="111" t="s">
        <v>540</v>
      </c>
      <c r="E13" s="111" t="s">
        <v>541</v>
      </c>
      <c r="F13" s="111" t="s">
        <v>384</v>
      </c>
      <c r="G13" s="112">
        <v>-20</v>
      </c>
      <c r="H13" s="106">
        <v>-14</v>
      </c>
    </row>
    <row r="14" spans="2:8" x14ac:dyDescent="0.3">
      <c r="B14" s="104" t="s">
        <v>537</v>
      </c>
      <c r="C14" s="104"/>
      <c r="D14" s="104" t="s">
        <v>542</v>
      </c>
      <c r="E14" s="104" t="s">
        <v>438</v>
      </c>
      <c r="F14" s="104" t="s">
        <v>393</v>
      </c>
      <c r="G14" s="105">
        <v>114</v>
      </c>
      <c r="H14" s="108">
        <v>100</v>
      </c>
    </row>
    <row r="15" spans="2:8" x14ac:dyDescent="0.3">
      <c r="B15" s="111" t="s">
        <v>543</v>
      </c>
      <c r="C15" s="111"/>
      <c r="D15" s="111" t="s">
        <v>544</v>
      </c>
      <c r="E15" s="111" t="s">
        <v>425</v>
      </c>
      <c r="F15" s="111" t="s">
        <v>384</v>
      </c>
      <c r="G15" s="112">
        <v>-20</v>
      </c>
      <c r="H15" s="109">
        <v>80</v>
      </c>
    </row>
    <row r="16" spans="2:8" x14ac:dyDescent="0.3">
      <c r="B16" s="102" t="s">
        <v>543</v>
      </c>
      <c r="C16" s="102"/>
      <c r="D16" s="102" t="s">
        <v>545</v>
      </c>
      <c r="E16" s="102" t="s">
        <v>425</v>
      </c>
      <c r="F16" s="102" t="s">
        <v>231</v>
      </c>
      <c r="G16" s="103">
        <v>10</v>
      </c>
      <c r="H16" s="110">
        <v>90</v>
      </c>
    </row>
    <row r="17" spans="2:8" x14ac:dyDescent="0.3">
      <c r="B17" s="111" t="s">
        <v>543</v>
      </c>
      <c r="C17" s="111"/>
      <c r="D17" s="111" t="s">
        <v>546</v>
      </c>
      <c r="E17" s="111" t="s">
        <v>547</v>
      </c>
      <c r="F17" s="111" t="s">
        <v>384</v>
      </c>
      <c r="G17" s="112">
        <v>-20</v>
      </c>
      <c r="H17" s="109">
        <v>70</v>
      </c>
    </row>
    <row r="18" spans="2:8" x14ac:dyDescent="0.3">
      <c r="B18" s="111" t="s">
        <v>548</v>
      </c>
      <c r="C18" s="111"/>
      <c r="D18" s="111" t="s">
        <v>549</v>
      </c>
      <c r="E18" s="111" t="s">
        <v>392</v>
      </c>
      <c r="F18" s="111" t="s">
        <v>384</v>
      </c>
      <c r="G18" s="112">
        <v>-20</v>
      </c>
      <c r="H18" s="109">
        <v>50</v>
      </c>
    </row>
    <row r="19" spans="2:8" x14ac:dyDescent="0.3">
      <c r="B19" s="111" t="s">
        <v>548</v>
      </c>
      <c r="C19" s="111"/>
      <c r="D19" s="111" t="s">
        <v>550</v>
      </c>
      <c r="E19" s="111" t="s">
        <v>434</v>
      </c>
      <c r="F19" s="111" t="s">
        <v>384</v>
      </c>
      <c r="G19" s="112">
        <v>-20</v>
      </c>
      <c r="H19" s="109">
        <v>30</v>
      </c>
    </row>
    <row r="20" spans="2:8" x14ac:dyDescent="0.3">
      <c r="B20" s="104" t="s">
        <v>548</v>
      </c>
      <c r="C20" s="104"/>
      <c r="D20" s="104" t="s">
        <v>551</v>
      </c>
      <c r="E20" s="104" t="s">
        <v>386</v>
      </c>
      <c r="F20" s="104" t="s">
        <v>393</v>
      </c>
      <c r="G20" s="105">
        <v>96</v>
      </c>
      <c r="H20" s="108">
        <v>126</v>
      </c>
    </row>
    <row r="21" spans="2:8" x14ac:dyDescent="0.3">
      <c r="B21" s="111" t="s">
        <v>548</v>
      </c>
      <c r="C21" s="111"/>
      <c r="D21" s="111" t="s">
        <v>552</v>
      </c>
      <c r="E21" s="111" t="s">
        <v>392</v>
      </c>
      <c r="F21" s="111" t="s">
        <v>384</v>
      </c>
      <c r="G21" s="112">
        <v>-20</v>
      </c>
      <c r="H21" s="109">
        <v>106</v>
      </c>
    </row>
    <row r="22" spans="2:8" x14ac:dyDescent="0.3">
      <c r="B22" s="102" t="s">
        <v>548</v>
      </c>
      <c r="C22" s="102"/>
      <c r="D22" s="102" t="s">
        <v>503</v>
      </c>
      <c r="E22" s="102" t="s">
        <v>399</v>
      </c>
      <c r="F22" s="102" t="s">
        <v>231</v>
      </c>
      <c r="G22" s="103">
        <v>1</v>
      </c>
      <c r="H22" s="110">
        <v>107</v>
      </c>
    </row>
    <row r="23" spans="2:8" x14ac:dyDescent="0.3">
      <c r="B23" s="104" t="s">
        <v>553</v>
      </c>
      <c r="C23" s="104"/>
      <c r="D23" s="104" t="s">
        <v>554</v>
      </c>
      <c r="E23" s="104" t="s">
        <v>485</v>
      </c>
      <c r="F23" s="104" t="s">
        <v>393</v>
      </c>
      <c r="G23" s="105">
        <v>48</v>
      </c>
      <c r="H23" s="108">
        <v>155</v>
      </c>
    </row>
    <row r="24" spans="2:8" x14ac:dyDescent="0.3">
      <c r="B24" s="111" t="s">
        <v>553</v>
      </c>
      <c r="C24" s="111"/>
      <c r="D24" s="111" t="s">
        <v>555</v>
      </c>
      <c r="E24" s="111" t="s">
        <v>438</v>
      </c>
      <c r="F24" s="111" t="s">
        <v>384</v>
      </c>
      <c r="G24" s="112">
        <v>-20</v>
      </c>
      <c r="H24" s="109">
        <v>135</v>
      </c>
    </row>
    <row r="25" spans="2:8" x14ac:dyDescent="0.3">
      <c r="B25" s="102" t="s">
        <v>553</v>
      </c>
      <c r="C25" s="102"/>
      <c r="D25" s="102" t="s">
        <v>556</v>
      </c>
      <c r="E25" s="102" t="s">
        <v>425</v>
      </c>
      <c r="F25" s="102" t="s">
        <v>231</v>
      </c>
      <c r="G25" s="103">
        <v>10</v>
      </c>
      <c r="H25" s="110">
        <v>145</v>
      </c>
    </row>
    <row r="26" spans="2:8" x14ac:dyDescent="0.3">
      <c r="B26" s="111" t="s">
        <v>553</v>
      </c>
      <c r="C26" s="111"/>
      <c r="D26" s="111" t="s">
        <v>557</v>
      </c>
      <c r="E26" s="111" t="s">
        <v>389</v>
      </c>
      <c r="F26" s="111" t="s">
        <v>384</v>
      </c>
      <c r="G26" s="112">
        <v>-20</v>
      </c>
      <c r="H26" s="109">
        <v>125</v>
      </c>
    </row>
    <row r="27" spans="2:8" x14ac:dyDescent="0.3">
      <c r="B27" s="111" t="s">
        <v>553</v>
      </c>
      <c r="C27" s="111"/>
      <c r="D27" s="111" t="s">
        <v>558</v>
      </c>
      <c r="E27" s="111" t="s">
        <v>559</v>
      </c>
      <c r="F27" s="111" t="s">
        <v>384</v>
      </c>
      <c r="G27" s="112">
        <v>-20</v>
      </c>
      <c r="H27" s="109">
        <v>105</v>
      </c>
    </row>
    <row r="28" spans="2:8" x14ac:dyDescent="0.3">
      <c r="B28" s="102" t="s">
        <v>553</v>
      </c>
      <c r="C28" s="102"/>
      <c r="D28" s="102" t="s">
        <v>560</v>
      </c>
      <c r="E28" s="102" t="s">
        <v>466</v>
      </c>
      <c r="F28" s="102" t="s">
        <v>231</v>
      </c>
      <c r="G28" s="103">
        <v>8</v>
      </c>
      <c r="H28" s="110">
        <v>113</v>
      </c>
    </row>
    <row r="29" spans="2:8" x14ac:dyDescent="0.3">
      <c r="B29" s="111" t="s">
        <v>561</v>
      </c>
      <c r="C29" s="111"/>
      <c r="D29" s="111" t="s">
        <v>562</v>
      </c>
      <c r="E29" s="111" t="s">
        <v>510</v>
      </c>
      <c r="F29" s="111" t="s">
        <v>384</v>
      </c>
      <c r="G29" s="112">
        <v>-20</v>
      </c>
      <c r="H29" s="109">
        <v>93</v>
      </c>
    </row>
    <row r="30" spans="2:8" x14ac:dyDescent="0.3">
      <c r="B30" s="104" t="s">
        <v>561</v>
      </c>
      <c r="C30" s="104"/>
      <c r="D30" s="104" t="s">
        <v>563</v>
      </c>
      <c r="E30" s="104" t="s">
        <v>466</v>
      </c>
      <c r="F30" s="104" t="s">
        <v>393</v>
      </c>
      <c r="G30" s="105">
        <v>108</v>
      </c>
      <c r="H30" s="108">
        <v>201</v>
      </c>
    </row>
    <row r="31" spans="2:8" x14ac:dyDescent="0.3">
      <c r="B31" s="104" t="s">
        <v>564</v>
      </c>
      <c r="C31" s="104"/>
      <c r="D31" s="104" t="s">
        <v>565</v>
      </c>
      <c r="E31" s="104" t="s">
        <v>425</v>
      </c>
      <c r="F31" s="104" t="s">
        <v>393</v>
      </c>
      <c r="G31" s="105">
        <v>120</v>
      </c>
      <c r="H31" s="108">
        <v>321</v>
      </c>
    </row>
    <row r="32" spans="2:8" x14ac:dyDescent="0.3">
      <c r="B32" s="111" t="s">
        <v>564</v>
      </c>
      <c r="C32" s="111"/>
      <c r="D32" s="111" t="s">
        <v>566</v>
      </c>
      <c r="E32" s="111" t="s">
        <v>396</v>
      </c>
      <c r="F32" s="111" t="s">
        <v>384</v>
      </c>
      <c r="G32" s="112">
        <v>-20</v>
      </c>
      <c r="H32" s="109">
        <v>301</v>
      </c>
    </row>
    <row r="33" spans="2:8" x14ac:dyDescent="0.3">
      <c r="B33" s="104" t="s">
        <v>567</v>
      </c>
      <c r="C33" s="104"/>
      <c r="D33" s="104" t="s">
        <v>568</v>
      </c>
      <c r="E33" s="104" t="s">
        <v>418</v>
      </c>
      <c r="F33" s="104" t="s">
        <v>393</v>
      </c>
      <c r="G33" s="105">
        <v>216</v>
      </c>
      <c r="H33" s="108">
        <v>517</v>
      </c>
    </row>
    <row r="34" spans="2:8" x14ac:dyDescent="0.3">
      <c r="B34" s="111" t="s">
        <v>567</v>
      </c>
      <c r="C34" s="111"/>
      <c r="D34" s="111" t="s">
        <v>569</v>
      </c>
      <c r="E34" s="111" t="s">
        <v>425</v>
      </c>
      <c r="F34" s="111" t="s">
        <v>384</v>
      </c>
      <c r="G34" s="112">
        <v>-20</v>
      </c>
      <c r="H34" s="109">
        <v>497</v>
      </c>
    </row>
    <row r="35" spans="2:8" x14ac:dyDescent="0.3">
      <c r="B35" s="102" t="s">
        <v>567</v>
      </c>
      <c r="C35" s="102"/>
      <c r="D35" s="102" t="s">
        <v>570</v>
      </c>
      <c r="E35" s="102" t="s">
        <v>492</v>
      </c>
      <c r="F35" s="102" t="s">
        <v>231</v>
      </c>
      <c r="G35" s="103">
        <v>0</v>
      </c>
      <c r="H35" s="110">
        <v>497</v>
      </c>
    </row>
    <row r="36" spans="2:8" x14ac:dyDescent="0.3">
      <c r="B36" s="111" t="s">
        <v>571</v>
      </c>
      <c r="C36" s="111"/>
      <c r="D36" s="111" t="s">
        <v>572</v>
      </c>
      <c r="E36" s="111" t="s">
        <v>415</v>
      </c>
      <c r="F36" s="111" t="s">
        <v>384</v>
      </c>
      <c r="G36" s="112">
        <v>-20</v>
      </c>
      <c r="H36" s="109">
        <v>477</v>
      </c>
    </row>
    <row r="37" spans="2:8" x14ac:dyDescent="0.3">
      <c r="B37" s="111" t="s">
        <v>571</v>
      </c>
      <c r="C37" s="111"/>
      <c r="D37" s="111" t="s">
        <v>573</v>
      </c>
      <c r="E37" s="111" t="s">
        <v>574</v>
      </c>
      <c r="F37" s="111" t="s">
        <v>384</v>
      </c>
      <c r="G37" s="112">
        <v>-20</v>
      </c>
      <c r="H37" s="109">
        <v>457</v>
      </c>
    </row>
    <row r="38" spans="2:8" x14ac:dyDescent="0.3">
      <c r="B38" s="111" t="s">
        <v>571</v>
      </c>
      <c r="C38" s="111"/>
      <c r="D38" s="111" t="s">
        <v>575</v>
      </c>
      <c r="E38" s="111" t="s">
        <v>506</v>
      </c>
      <c r="F38" s="111" t="s">
        <v>384</v>
      </c>
      <c r="G38" s="112">
        <v>-20</v>
      </c>
      <c r="H38" s="109">
        <v>437</v>
      </c>
    </row>
    <row r="39" spans="2:8" x14ac:dyDescent="0.3">
      <c r="B39" s="102" t="s">
        <v>571</v>
      </c>
      <c r="C39" s="102"/>
      <c r="D39" s="102" t="s">
        <v>576</v>
      </c>
      <c r="E39" s="102" t="s">
        <v>485</v>
      </c>
      <c r="F39" s="102" t="s">
        <v>231</v>
      </c>
      <c r="G39" s="103">
        <v>0</v>
      </c>
      <c r="H39" s="110">
        <v>437</v>
      </c>
    </row>
    <row r="40" spans="2:8" x14ac:dyDescent="0.3">
      <c r="B40" s="111" t="s">
        <v>571</v>
      </c>
      <c r="C40" s="111"/>
      <c r="D40" s="111" t="s">
        <v>577</v>
      </c>
      <c r="E40" s="111" t="s">
        <v>466</v>
      </c>
      <c r="F40" s="111" t="s">
        <v>384</v>
      </c>
      <c r="G40" s="112">
        <v>-20</v>
      </c>
      <c r="H40" s="109">
        <v>417</v>
      </c>
    </row>
    <row r="41" spans="2:8" x14ac:dyDescent="0.3">
      <c r="B41" s="111" t="s">
        <v>578</v>
      </c>
      <c r="C41" s="111"/>
      <c r="D41" s="111" t="s">
        <v>534</v>
      </c>
      <c r="E41" s="111" t="s">
        <v>485</v>
      </c>
      <c r="F41" s="111" t="s">
        <v>384</v>
      </c>
      <c r="G41" s="112">
        <v>-20</v>
      </c>
      <c r="H41" s="109">
        <v>397</v>
      </c>
    </row>
    <row r="42" spans="2:8" x14ac:dyDescent="0.3">
      <c r="B42" s="111" t="s">
        <v>578</v>
      </c>
      <c r="C42" s="111"/>
      <c r="D42" s="111" t="s">
        <v>579</v>
      </c>
      <c r="E42" s="111" t="s">
        <v>438</v>
      </c>
      <c r="F42" s="111" t="s">
        <v>384</v>
      </c>
      <c r="G42" s="112">
        <v>-20</v>
      </c>
      <c r="H42" s="109">
        <v>377</v>
      </c>
    </row>
    <row r="43" spans="2:8" x14ac:dyDescent="0.3">
      <c r="B43" s="111" t="s">
        <v>578</v>
      </c>
      <c r="C43" s="111"/>
      <c r="D43" s="111" t="s">
        <v>580</v>
      </c>
      <c r="E43" s="111" t="s">
        <v>392</v>
      </c>
      <c r="F43" s="111" t="s">
        <v>384</v>
      </c>
      <c r="G43" s="112">
        <v>-20</v>
      </c>
      <c r="H43" s="109">
        <v>357</v>
      </c>
    </row>
    <row r="44" spans="2:8" x14ac:dyDescent="0.3">
      <c r="B44" s="102" t="s">
        <v>581</v>
      </c>
      <c r="C44" s="102"/>
      <c r="D44" s="102" t="s">
        <v>582</v>
      </c>
      <c r="E44" s="102" t="s">
        <v>434</v>
      </c>
      <c r="F44" s="102" t="s">
        <v>231</v>
      </c>
      <c r="G44" s="103">
        <v>19</v>
      </c>
      <c r="H44" s="110">
        <v>376</v>
      </c>
    </row>
    <row r="45" spans="2:8" x14ac:dyDescent="0.3">
      <c r="B45" s="111" t="s">
        <v>581</v>
      </c>
      <c r="C45" s="111"/>
      <c r="D45" s="111" t="s">
        <v>583</v>
      </c>
      <c r="E45" s="111" t="s">
        <v>492</v>
      </c>
      <c r="F45" s="111" t="s">
        <v>384</v>
      </c>
      <c r="G45" s="112">
        <v>-20</v>
      </c>
      <c r="H45" s="109">
        <v>356</v>
      </c>
    </row>
    <row r="46" spans="2:8" x14ac:dyDescent="0.3">
      <c r="B46" s="111" t="s">
        <v>581</v>
      </c>
      <c r="C46" s="111"/>
      <c r="D46" s="111" t="s">
        <v>584</v>
      </c>
      <c r="E46" s="111" t="s">
        <v>541</v>
      </c>
      <c r="F46" s="111" t="s">
        <v>384</v>
      </c>
      <c r="G46" s="112">
        <v>-20</v>
      </c>
      <c r="H46" s="109">
        <v>336</v>
      </c>
    </row>
    <row r="47" spans="2:8" x14ac:dyDescent="0.3">
      <c r="B47" s="111" t="s">
        <v>585</v>
      </c>
      <c r="C47" s="111"/>
      <c r="D47" s="111" t="s">
        <v>586</v>
      </c>
      <c r="E47" s="111" t="s">
        <v>386</v>
      </c>
      <c r="F47" s="111" t="s">
        <v>384</v>
      </c>
      <c r="G47" s="112">
        <v>-20</v>
      </c>
      <c r="H47" s="109">
        <v>316</v>
      </c>
    </row>
    <row r="48" spans="2:8" x14ac:dyDescent="0.3">
      <c r="B48" s="102" t="s">
        <v>585</v>
      </c>
      <c r="C48" s="102"/>
      <c r="D48" s="102" t="s">
        <v>587</v>
      </c>
      <c r="E48" s="102" t="s">
        <v>389</v>
      </c>
      <c r="F48" s="102" t="s">
        <v>231</v>
      </c>
      <c r="G48" s="103">
        <v>18</v>
      </c>
      <c r="H48" s="110">
        <v>334</v>
      </c>
    </row>
    <row r="49" spans="2:8" x14ac:dyDescent="0.3">
      <c r="B49" s="111" t="s">
        <v>588</v>
      </c>
      <c r="C49" s="111"/>
      <c r="D49" s="111" t="s">
        <v>589</v>
      </c>
      <c r="E49" s="111" t="s">
        <v>492</v>
      </c>
      <c r="F49" s="111" t="s">
        <v>384</v>
      </c>
      <c r="G49" s="112">
        <v>-20</v>
      </c>
      <c r="H49" s="109">
        <v>314</v>
      </c>
    </row>
    <row r="50" spans="2:8" x14ac:dyDescent="0.3">
      <c r="B50" s="104" t="s">
        <v>590</v>
      </c>
      <c r="C50" s="104"/>
      <c r="D50" s="104" t="s">
        <v>591</v>
      </c>
      <c r="E50" s="104" t="s">
        <v>383</v>
      </c>
      <c r="F50" s="104" t="s">
        <v>393</v>
      </c>
      <c r="G50" s="105">
        <v>50</v>
      </c>
      <c r="H50" s="108">
        <v>364</v>
      </c>
    </row>
    <row r="51" spans="2:8" x14ac:dyDescent="0.3">
      <c r="B51" s="102" t="s">
        <v>592</v>
      </c>
      <c r="C51" s="102"/>
      <c r="D51" s="102" t="s">
        <v>593</v>
      </c>
      <c r="E51" s="102" t="s">
        <v>450</v>
      </c>
      <c r="F51" s="102" t="s">
        <v>231</v>
      </c>
      <c r="G51" s="103">
        <v>56</v>
      </c>
      <c r="H51" s="110">
        <v>420</v>
      </c>
    </row>
    <row r="52" spans="2:8" x14ac:dyDescent="0.3">
      <c r="B52" s="102" t="s">
        <v>594</v>
      </c>
      <c r="C52" s="102"/>
      <c r="D52" s="102" t="s">
        <v>595</v>
      </c>
      <c r="E52" s="102" t="s">
        <v>506</v>
      </c>
      <c r="F52" s="102" t="s">
        <v>231</v>
      </c>
      <c r="G52" s="103">
        <v>-1</v>
      </c>
      <c r="H52" s="110">
        <v>419</v>
      </c>
    </row>
    <row r="53" spans="2:8" x14ac:dyDescent="0.3">
      <c r="B53" s="111" t="s">
        <v>594</v>
      </c>
      <c r="C53" s="111"/>
      <c r="D53" s="111" t="s">
        <v>596</v>
      </c>
      <c r="E53" s="111" t="s">
        <v>383</v>
      </c>
      <c r="F53" s="111" t="s">
        <v>384</v>
      </c>
      <c r="G53" s="112">
        <v>-20</v>
      </c>
      <c r="H53" s="109">
        <v>399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229039-86AD-4819-B786-D03111A9D93C}">
  <dimension ref="B2:H41"/>
  <sheetViews>
    <sheetView topLeftCell="A20" workbookViewId="0">
      <selection activeCell="J44" sqref="J44"/>
    </sheetView>
  </sheetViews>
  <sheetFormatPr defaultRowHeight="14.4" x14ac:dyDescent="0.3"/>
  <cols>
    <col min="4" max="4" width="21" customWidth="1"/>
    <col min="6" max="6" width="12.77734375" customWidth="1"/>
    <col min="7" max="7" width="10.21875" customWidth="1"/>
    <col min="8" max="8" width="13.109375" customWidth="1"/>
  </cols>
  <sheetData>
    <row r="2" spans="2:8" x14ac:dyDescent="0.3">
      <c r="B2" s="95" t="s">
        <v>453</v>
      </c>
      <c r="C2" s="96"/>
      <c r="D2" s="96" t="s">
        <v>454</v>
      </c>
      <c r="E2" s="95" t="s">
        <v>386</v>
      </c>
      <c r="F2" s="95" t="s">
        <v>455</v>
      </c>
      <c r="G2" s="118">
        <v>6</v>
      </c>
      <c r="H2" s="119">
        <v>6</v>
      </c>
    </row>
    <row r="3" spans="2:8" x14ac:dyDescent="0.3">
      <c r="B3" s="97" t="s">
        <v>453</v>
      </c>
      <c r="C3" s="98"/>
      <c r="D3" s="98" t="s">
        <v>456</v>
      </c>
      <c r="E3" s="99"/>
      <c r="F3" s="97" t="s">
        <v>457</v>
      </c>
      <c r="G3" s="120">
        <v>-20</v>
      </c>
      <c r="H3" s="121">
        <v>-14</v>
      </c>
    </row>
    <row r="4" spans="2:8" x14ac:dyDescent="0.3">
      <c r="B4" s="97" t="s">
        <v>458</v>
      </c>
      <c r="C4" s="98"/>
      <c r="D4" s="98" t="s">
        <v>459</v>
      </c>
      <c r="E4" s="97"/>
      <c r="F4" s="97" t="s">
        <v>457</v>
      </c>
      <c r="G4" s="120">
        <v>-20</v>
      </c>
      <c r="H4" s="121">
        <v>-34</v>
      </c>
    </row>
    <row r="5" spans="2:8" x14ac:dyDescent="0.3">
      <c r="B5" s="97" t="s">
        <v>460</v>
      </c>
      <c r="C5" s="98"/>
      <c r="D5" s="98" t="s">
        <v>461</v>
      </c>
      <c r="E5" s="97"/>
      <c r="F5" s="97" t="s">
        <v>457</v>
      </c>
      <c r="G5" s="120">
        <v>-20</v>
      </c>
      <c r="H5" s="121">
        <v>-54</v>
      </c>
    </row>
    <row r="6" spans="2:8" x14ac:dyDescent="0.3">
      <c r="B6" s="97" t="s">
        <v>462</v>
      </c>
      <c r="C6" s="98"/>
      <c r="D6" s="98" t="s">
        <v>463</v>
      </c>
      <c r="E6" s="97"/>
      <c r="F6" s="97" t="s">
        <v>457</v>
      </c>
      <c r="G6" s="120">
        <v>-20</v>
      </c>
      <c r="H6" s="121">
        <v>-74</v>
      </c>
    </row>
    <row r="7" spans="2:8" x14ac:dyDescent="0.3">
      <c r="B7" s="95" t="s">
        <v>462</v>
      </c>
      <c r="C7" s="96"/>
      <c r="D7" s="96" t="s">
        <v>464</v>
      </c>
      <c r="E7" s="95" t="s">
        <v>399</v>
      </c>
      <c r="F7" s="95" t="s">
        <v>455</v>
      </c>
      <c r="G7" s="118">
        <v>1</v>
      </c>
      <c r="H7" s="121">
        <v>-73</v>
      </c>
    </row>
    <row r="8" spans="2:8" x14ac:dyDescent="0.3">
      <c r="B8" s="95" t="s">
        <v>465</v>
      </c>
      <c r="C8" s="96"/>
      <c r="D8" s="96" t="s">
        <v>437</v>
      </c>
      <c r="E8" s="95" t="s">
        <v>466</v>
      </c>
      <c r="F8" s="95" t="s">
        <v>455</v>
      </c>
      <c r="G8" s="118">
        <v>8</v>
      </c>
      <c r="H8" s="121">
        <v>-65</v>
      </c>
    </row>
    <row r="9" spans="2:8" x14ac:dyDescent="0.3">
      <c r="B9" s="97" t="s">
        <v>467</v>
      </c>
      <c r="C9" s="98"/>
      <c r="D9" s="98" t="s">
        <v>468</v>
      </c>
      <c r="E9" s="97"/>
      <c r="F9" s="97" t="s">
        <v>457</v>
      </c>
      <c r="G9" s="120">
        <v>-20</v>
      </c>
      <c r="H9" s="121">
        <v>-85</v>
      </c>
    </row>
    <row r="10" spans="2:8" x14ac:dyDescent="0.3">
      <c r="B10" s="97" t="s">
        <v>467</v>
      </c>
      <c r="C10" s="98"/>
      <c r="D10" s="98" t="s">
        <v>469</v>
      </c>
      <c r="E10" s="97"/>
      <c r="F10" s="97" t="s">
        <v>457</v>
      </c>
      <c r="G10" s="120">
        <v>-20</v>
      </c>
      <c r="H10" s="121">
        <v>-105</v>
      </c>
    </row>
    <row r="11" spans="2:8" x14ac:dyDescent="0.3">
      <c r="B11" s="97" t="s">
        <v>470</v>
      </c>
      <c r="C11" s="98"/>
      <c r="D11" s="98" t="s">
        <v>471</v>
      </c>
      <c r="E11" s="97"/>
      <c r="F11" s="97" t="s">
        <v>457</v>
      </c>
      <c r="G11" s="120">
        <v>-20</v>
      </c>
      <c r="H11" s="121">
        <v>-125</v>
      </c>
    </row>
    <row r="12" spans="2:8" x14ac:dyDescent="0.3">
      <c r="B12" s="97" t="s">
        <v>472</v>
      </c>
      <c r="C12" s="98"/>
      <c r="D12" s="98" t="s">
        <v>473</v>
      </c>
      <c r="E12" s="97"/>
      <c r="F12" s="97" t="s">
        <v>457</v>
      </c>
      <c r="G12" s="120">
        <v>-20</v>
      </c>
      <c r="H12" s="121">
        <v>-145</v>
      </c>
    </row>
    <row r="13" spans="2:8" x14ac:dyDescent="0.3">
      <c r="B13" s="97" t="s">
        <v>474</v>
      </c>
      <c r="C13" s="98"/>
      <c r="D13" s="98" t="s">
        <v>475</v>
      </c>
      <c r="E13" s="97" t="s">
        <v>383</v>
      </c>
      <c r="F13" s="97" t="s">
        <v>457</v>
      </c>
      <c r="G13" s="120">
        <v>-20</v>
      </c>
      <c r="H13" s="121">
        <v>-165</v>
      </c>
    </row>
    <row r="14" spans="2:8" x14ac:dyDescent="0.3">
      <c r="B14" s="97" t="s">
        <v>476</v>
      </c>
      <c r="C14" s="98"/>
      <c r="D14" s="98" t="s">
        <v>477</v>
      </c>
      <c r="E14" s="97" t="s">
        <v>383</v>
      </c>
      <c r="F14" s="97" t="s">
        <v>457</v>
      </c>
      <c r="G14" s="120">
        <v>-20</v>
      </c>
      <c r="H14" s="121">
        <v>-185</v>
      </c>
    </row>
    <row r="15" spans="2:8" x14ac:dyDescent="0.3">
      <c r="B15" s="95" t="s">
        <v>478</v>
      </c>
      <c r="C15" s="96"/>
      <c r="D15" s="96" t="s">
        <v>479</v>
      </c>
      <c r="E15" s="95" t="s">
        <v>466</v>
      </c>
      <c r="F15" s="95" t="s">
        <v>455</v>
      </c>
      <c r="G15" s="118">
        <v>8</v>
      </c>
      <c r="H15" s="121">
        <v>-177</v>
      </c>
    </row>
    <row r="16" spans="2:8" x14ac:dyDescent="0.3">
      <c r="B16" s="97" t="s">
        <v>478</v>
      </c>
      <c r="C16" s="98"/>
      <c r="D16" s="98" t="s">
        <v>480</v>
      </c>
      <c r="E16" s="97" t="s">
        <v>399</v>
      </c>
      <c r="F16" s="97" t="s">
        <v>457</v>
      </c>
      <c r="G16" s="120">
        <v>-20</v>
      </c>
      <c r="H16" s="121">
        <v>-197</v>
      </c>
    </row>
    <row r="17" spans="2:8" x14ac:dyDescent="0.3">
      <c r="B17" s="97" t="s">
        <v>478</v>
      </c>
      <c r="C17" s="98"/>
      <c r="D17" s="98" t="s">
        <v>481</v>
      </c>
      <c r="E17" s="97" t="s">
        <v>386</v>
      </c>
      <c r="F17" s="97" t="s">
        <v>457</v>
      </c>
      <c r="G17" s="120">
        <v>-20</v>
      </c>
      <c r="H17" s="121">
        <v>-217</v>
      </c>
    </row>
    <row r="18" spans="2:8" x14ac:dyDescent="0.3">
      <c r="B18" s="95" t="s">
        <v>482</v>
      </c>
      <c r="C18" s="96"/>
      <c r="D18" s="96" t="s">
        <v>483</v>
      </c>
      <c r="E18" s="95" t="s">
        <v>466</v>
      </c>
      <c r="F18" s="95" t="s">
        <v>455</v>
      </c>
      <c r="G18" s="118">
        <v>6</v>
      </c>
      <c r="H18" s="121">
        <v>-211</v>
      </c>
    </row>
    <row r="19" spans="2:8" x14ac:dyDescent="0.3">
      <c r="B19" s="100" t="s">
        <v>482</v>
      </c>
      <c r="C19" s="101"/>
      <c r="D19" s="101" t="s">
        <v>484</v>
      </c>
      <c r="E19" s="100" t="s">
        <v>485</v>
      </c>
      <c r="F19" s="100" t="s">
        <v>486</v>
      </c>
      <c r="G19" s="122">
        <v>38</v>
      </c>
      <c r="H19" s="121">
        <v>-173</v>
      </c>
    </row>
    <row r="20" spans="2:8" x14ac:dyDescent="0.3">
      <c r="B20" s="97" t="s">
        <v>487</v>
      </c>
      <c r="C20" s="98"/>
      <c r="D20" s="98" t="s">
        <v>488</v>
      </c>
      <c r="E20" s="97" t="s">
        <v>383</v>
      </c>
      <c r="F20" s="97" t="s">
        <v>457</v>
      </c>
      <c r="G20" s="120">
        <v>-20</v>
      </c>
      <c r="H20" s="121">
        <v>-193</v>
      </c>
    </row>
    <row r="21" spans="2:8" x14ac:dyDescent="0.3">
      <c r="B21" s="97" t="s">
        <v>487</v>
      </c>
      <c r="C21" s="98"/>
      <c r="D21" s="98" t="s">
        <v>489</v>
      </c>
      <c r="E21" s="97" t="s">
        <v>425</v>
      </c>
      <c r="F21" s="97" t="s">
        <v>457</v>
      </c>
      <c r="G21" s="120">
        <v>-20</v>
      </c>
      <c r="H21" s="121">
        <v>-213</v>
      </c>
    </row>
    <row r="22" spans="2:8" x14ac:dyDescent="0.3">
      <c r="B22" s="97" t="s">
        <v>490</v>
      </c>
      <c r="C22" s="98"/>
      <c r="D22" s="98" t="s">
        <v>491</v>
      </c>
      <c r="E22" s="97" t="s">
        <v>492</v>
      </c>
      <c r="F22" s="97" t="s">
        <v>457</v>
      </c>
      <c r="G22" s="120">
        <v>-20</v>
      </c>
      <c r="H22" s="121">
        <v>-233</v>
      </c>
    </row>
    <row r="23" spans="2:8" x14ac:dyDescent="0.3">
      <c r="B23" s="97" t="s">
        <v>493</v>
      </c>
      <c r="C23" s="98"/>
      <c r="D23" s="98" t="s">
        <v>494</v>
      </c>
      <c r="E23" s="97" t="s">
        <v>415</v>
      </c>
      <c r="F23" s="97" t="s">
        <v>457</v>
      </c>
      <c r="G23" s="120">
        <v>-20</v>
      </c>
      <c r="H23" s="121">
        <v>-253</v>
      </c>
    </row>
    <row r="24" spans="2:8" x14ac:dyDescent="0.3">
      <c r="B24" s="97" t="s">
        <v>493</v>
      </c>
      <c r="C24" s="98"/>
      <c r="D24" s="98" t="s">
        <v>495</v>
      </c>
      <c r="E24" s="97" t="s">
        <v>425</v>
      </c>
      <c r="F24" s="97" t="s">
        <v>457</v>
      </c>
      <c r="G24" s="120">
        <v>-20</v>
      </c>
      <c r="H24" s="121">
        <v>-273</v>
      </c>
    </row>
    <row r="25" spans="2:8" x14ac:dyDescent="0.3">
      <c r="B25" s="97" t="s">
        <v>496</v>
      </c>
      <c r="C25" s="98"/>
      <c r="D25" s="98" t="s">
        <v>497</v>
      </c>
      <c r="E25" s="97" t="s">
        <v>386</v>
      </c>
      <c r="F25" s="97" t="s">
        <v>457</v>
      </c>
      <c r="G25" s="120">
        <v>-20</v>
      </c>
      <c r="H25" s="121">
        <v>-293</v>
      </c>
    </row>
    <row r="26" spans="2:8" x14ac:dyDescent="0.3">
      <c r="B26" s="100" t="s">
        <v>498</v>
      </c>
      <c r="C26" s="101"/>
      <c r="D26" s="101" t="s">
        <v>499</v>
      </c>
      <c r="E26" s="100" t="s">
        <v>396</v>
      </c>
      <c r="F26" s="100" t="s">
        <v>486</v>
      </c>
      <c r="G26" s="122">
        <v>78</v>
      </c>
      <c r="H26" s="121">
        <v>-215</v>
      </c>
    </row>
    <row r="27" spans="2:8" x14ac:dyDescent="0.3">
      <c r="B27" s="97" t="s">
        <v>500</v>
      </c>
      <c r="C27" s="98"/>
      <c r="D27" s="98" t="s">
        <v>501</v>
      </c>
      <c r="E27" s="97" t="s">
        <v>392</v>
      </c>
      <c r="F27" s="97" t="s">
        <v>457</v>
      </c>
      <c r="G27" s="120">
        <v>-20</v>
      </c>
      <c r="H27" s="121">
        <v>-235</v>
      </c>
    </row>
    <row r="28" spans="2:8" x14ac:dyDescent="0.3">
      <c r="B28" s="95" t="s">
        <v>502</v>
      </c>
      <c r="C28" s="96"/>
      <c r="D28" s="96" t="s">
        <v>503</v>
      </c>
      <c r="E28" s="95" t="s">
        <v>438</v>
      </c>
      <c r="F28" s="95" t="s">
        <v>455</v>
      </c>
      <c r="G28" s="118">
        <v>14</v>
      </c>
      <c r="H28" s="121">
        <v>-221</v>
      </c>
    </row>
    <row r="29" spans="2:8" x14ac:dyDescent="0.3">
      <c r="B29" s="95" t="s">
        <v>504</v>
      </c>
      <c r="C29" s="96"/>
      <c r="D29" s="96" t="s">
        <v>505</v>
      </c>
      <c r="E29" s="95" t="s">
        <v>506</v>
      </c>
      <c r="F29" s="95" t="s">
        <v>455</v>
      </c>
      <c r="G29" s="118">
        <v>-1</v>
      </c>
      <c r="H29" s="121">
        <v>-222</v>
      </c>
    </row>
    <row r="30" spans="2:8" x14ac:dyDescent="0.3">
      <c r="B30" s="97" t="s">
        <v>507</v>
      </c>
      <c r="C30" s="98"/>
      <c r="D30" s="98" t="s">
        <v>508</v>
      </c>
      <c r="E30" s="97" t="s">
        <v>429</v>
      </c>
      <c r="F30" s="97" t="s">
        <v>457</v>
      </c>
      <c r="G30" s="120">
        <v>-20</v>
      </c>
      <c r="H30" s="121">
        <v>-242</v>
      </c>
    </row>
    <row r="31" spans="2:8" x14ac:dyDescent="0.3">
      <c r="B31" s="95" t="s">
        <v>507</v>
      </c>
      <c r="C31" s="96"/>
      <c r="D31" s="96" t="s">
        <v>509</v>
      </c>
      <c r="E31" s="95" t="s">
        <v>510</v>
      </c>
      <c r="F31" s="95" t="s">
        <v>455</v>
      </c>
      <c r="G31" s="118">
        <v>-3</v>
      </c>
      <c r="H31" s="121">
        <v>-245</v>
      </c>
    </row>
    <row r="32" spans="2:8" x14ac:dyDescent="0.3">
      <c r="B32" s="97" t="s">
        <v>507</v>
      </c>
      <c r="C32" s="98"/>
      <c r="D32" s="98" t="s">
        <v>511</v>
      </c>
      <c r="E32" s="97" t="s">
        <v>510</v>
      </c>
      <c r="F32" s="97" t="s">
        <v>457</v>
      </c>
      <c r="G32" s="120">
        <v>-20</v>
      </c>
      <c r="H32" s="121">
        <v>-265</v>
      </c>
    </row>
    <row r="33" spans="2:8" x14ac:dyDescent="0.3">
      <c r="B33" s="97" t="s">
        <v>512</v>
      </c>
      <c r="C33" s="98"/>
      <c r="D33" s="98" t="s">
        <v>513</v>
      </c>
      <c r="E33" s="97" t="s">
        <v>438</v>
      </c>
      <c r="F33" s="97" t="s">
        <v>457</v>
      </c>
      <c r="G33" s="120">
        <v>-20</v>
      </c>
      <c r="H33" s="121">
        <v>-285</v>
      </c>
    </row>
    <row r="34" spans="2:8" x14ac:dyDescent="0.3">
      <c r="B34" s="95" t="s">
        <v>512</v>
      </c>
      <c r="C34" s="96"/>
      <c r="D34" s="96" t="s">
        <v>514</v>
      </c>
      <c r="E34" s="95" t="s">
        <v>438</v>
      </c>
      <c r="F34" s="95" t="s">
        <v>455</v>
      </c>
      <c r="G34" s="118">
        <v>12</v>
      </c>
      <c r="H34" s="121">
        <v>-273</v>
      </c>
    </row>
    <row r="35" spans="2:8" x14ac:dyDescent="0.3">
      <c r="B35" s="97" t="s">
        <v>515</v>
      </c>
      <c r="C35" s="98"/>
      <c r="D35" s="98" t="s">
        <v>516</v>
      </c>
      <c r="E35" s="97" t="s">
        <v>506</v>
      </c>
      <c r="F35" s="97" t="s">
        <v>457</v>
      </c>
      <c r="G35" s="120">
        <v>-20</v>
      </c>
      <c r="H35" s="121">
        <v>-293</v>
      </c>
    </row>
    <row r="36" spans="2:8" x14ac:dyDescent="0.3">
      <c r="B36" s="100" t="s">
        <v>517</v>
      </c>
      <c r="C36" s="101"/>
      <c r="D36" s="101" t="s">
        <v>518</v>
      </c>
      <c r="E36" s="100" t="s">
        <v>519</v>
      </c>
      <c r="F36" s="100" t="s">
        <v>486</v>
      </c>
      <c r="G36" s="122">
        <v>36</v>
      </c>
      <c r="H36" s="121">
        <v>-257</v>
      </c>
    </row>
    <row r="38" spans="2:8" x14ac:dyDescent="0.3">
      <c r="D38" s="92" t="s">
        <v>520</v>
      </c>
      <c r="E38">
        <v>35</v>
      </c>
    </row>
    <row r="39" spans="2:8" x14ac:dyDescent="0.3">
      <c r="F39" s="92" t="s">
        <v>249</v>
      </c>
      <c r="G39" s="93">
        <v>-257</v>
      </c>
    </row>
    <row r="40" spans="2:8" x14ac:dyDescent="0.3">
      <c r="F40" s="92" t="s">
        <v>11</v>
      </c>
      <c r="G40" s="94">
        <v>-0.36714285714285722</v>
      </c>
    </row>
    <row r="41" spans="2:8" x14ac:dyDescent="0.3">
      <c r="F41" s="92" t="s">
        <v>521</v>
      </c>
      <c r="G41" s="93">
        <v>-257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0C464B-B0AA-45AD-B878-E04039A09ABB}">
  <dimension ref="A2:H35"/>
  <sheetViews>
    <sheetView workbookViewId="0">
      <selection activeCell="A3" sqref="A3:F33"/>
    </sheetView>
  </sheetViews>
  <sheetFormatPr defaultRowHeight="14.4" x14ac:dyDescent="0.3"/>
  <cols>
    <col min="2" max="2" width="11.109375" customWidth="1"/>
    <col min="3" max="3" width="24.88671875" customWidth="1"/>
    <col min="6" max="6" width="16.21875" customWidth="1"/>
    <col min="8" max="8" width="14.21875" customWidth="1"/>
  </cols>
  <sheetData>
    <row r="2" spans="1:8" x14ac:dyDescent="0.3">
      <c r="B2" s="1" t="s">
        <v>0</v>
      </c>
      <c r="C2" s="1" t="s">
        <v>1</v>
      </c>
      <c r="D2" s="1" t="s">
        <v>2</v>
      </c>
      <c r="E2" s="2" t="s">
        <v>3</v>
      </c>
      <c r="F2" s="1" t="s">
        <v>27</v>
      </c>
      <c r="H2" s="4" t="s">
        <v>5</v>
      </c>
    </row>
    <row r="3" spans="1:8" x14ac:dyDescent="0.3">
      <c r="B3" s="20" t="s">
        <v>381</v>
      </c>
      <c r="C3" s="20" t="s">
        <v>382</v>
      </c>
      <c r="D3" s="20" t="s">
        <v>383</v>
      </c>
      <c r="E3" s="20" t="s">
        <v>384</v>
      </c>
      <c r="F3" s="20">
        <v>-20</v>
      </c>
      <c r="H3" s="14">
        <v>-20</v>
      </c>
    </row>
    <row r="4" spans="1:8" x14ac:dyDescent="0.3">
      <c r="B4" s="20" t="s">
        <v>381</v>
      </c>
      <c r="C4" s="20" t="s">
        <v>385</v>
      </c>
      <c r="D4" s="20" t="s">
        <v>386</v>
      </c>
      <c r="E4" s="20" t="s">
        <v>384</v>
      </c>
      <c r="F4" s="20">
        <v>-20</v>
      </c>
      <c r="H4" s="14">
        <f>SUM(H3,F4)</f>
        <v>-40</v>
      </c>
    </row>
    <row r="5" spans="1:8" x14ac:dyDescent="0.3">
      <c r="B5" s="20" t="s">
        <v>387</v>
      </c>
      <c r="C5" s="20" t="s">
        <v>388</v>
      </c>
      <c r="D5" s="20" t="s">
        <v>389</v>
      </c>
      <c r="E5" s="20" t="s">
        <v>384</v>
      </c>
      <c r="F5" s="20">
        <v>-20</v>
      </c>
      <c r="H5" s="14">
        <f t="shared" ref="H5:H33" si="0">SUM(H4,F5)</f>
        <v>-60</v>
      </c>
    </row>
    <row r="6" spans="1:8" x14ac:dyDescent="0.3">
      <c r="B6" s="88" t="s">
        <v>390</v>
      </c>
      <c r="C6" s="88" t="s">
        <v>391</v>
      </c>
      <c r="D6" s="88" t="s">
        <v>392</v>
      </c>
      <c r="E6" s="88" t="s">
        <v>393</v>
      </c>
      <c r="F6" s="88">
        <v>132</v>
      </c>
      <c r="H6" s="14">
        <f t="shared" si="0"/>
        <v>72</v>
      </c>
    </row>
    <row r="7" spans="1:8" x14ac:dyDescent="0.3">
      <c r="B7" s="20" t="s">
        <v>394</v>
      </c>
      <c r="C7" s="20" t="s">
        <v>395</v>
      </c>
      <c r="D7" s="20" t="s">
        <v>396</v>
      </c>
      <c r="E7" s="20" t="s">
        <v>384</v>
      </c>
      <c r="F7" s="20">
        <v>-20</v>
      </c>
      <c r="H7" s="14">
        <f t="shared" si="0"/>
        <v>52</v>
      </c>
    </row>
    <row r="8" spans="1:8" x14ac:dyDescent="0.3">
      <c r="B8" s="20" t="s">
        <v>397</v>
      </c>
      <c r="C8" s="20" t="s">
        <v>398</v>
      </c>
      <c r="D8" s="20" t="s">
        <v>399</v>
      </c>
      <c r="E8" s="20" t="s">
        <v>384</v>
      </c>
      <c r="F8" s="20">
        <v>-20</v>
      </c>
      <c r="H8" s="14">
        <f t="shared" si="0"/>
        <v>32</v>
      </c>
    </row>
    <row r="9" spans="1:8" x14ac:dyDescent="0.3">
      <c r="B9" s="88" t="s">
        <v>400</v>
      </c>
      <c r="C9" s="88" t="s">
        <v>401</v>
      </c>
      <c r="D9" s="88" t="s">
        <v>399</v>
      </c>
      <c r="E9" s="88" t="s">
        <v>393</v>
      </c>
      <c r="F9" s="88">
        <v>66</v>
      </c>
      <c r="H9" s="14">
        <f t="shared" si="0"/>
        <v>98</v>
      </c>
    </row>
    <row r="10" spans="1:8" x14ac:dyDescent="0.3">
      <c r="B10" s="20" t="s">
        <v>402</v>
      </c>
      <c r="C10" s="20" t="s">
        <v>403</v>
      </c>
      <c r="D10" s="20" t="s">
        <v>404</v>
      </c>
      <c r="E10" s="20" t="s">
        <v>384</v>
      </c>
      <c r="F10" s="20">
        <v>-20</v>
      </c>
      <c r="H10" s="14">
        <f t="shared" si="0"/>
        <v>78</v>
      </c>
    </row>
    <row r="11" spans="1:8" x14ac:dyDescent="0.3">
      <c r="A11" s="15"/>
      <c r="B11" s="89" t="s">
        <v>402</v>
      </c>
      <c r="C11" s="89" t="s">
        <v>405</v>
      </c>
      <c r="D11" s="89" t="s">
        <v>406</v>
      </c>
      <c r="E11" s="89" t="s">
        <v>231</v>
      </c>
      <c r="F11" s="89">
        <v>34</v>
      </c>
      <c r="G11" s="20"/>
      <c r="H11" s="14">
        <f t="shared" si="0"/>
        <v>112</v>
      </c>
    </row>
    <row r="12" spans="1:8" x14ac:dyDescent="0.3">
      <c r="B12" s="89" t="s">
        <v>407</v>
      </c>
      <c r="C12" s="89" t="s">
        <v>408</v>
      </c>
      <c r="D12" s="89" t="s">
        <v>383</v>
      </c>
      <c r="E12" s="89" t="s">
        <v>231</v>
      </c>
      <c r="F12" s="89">
        <v>2</v>
      </c>
      <c r="G12" s="20"/>
      <c r="H12" s="14">
        <f t="shared" si="0"/>
        <v>114</v>
      </c>
    </row>
    <row r="13" spans="1:8" x14ac:dyDescent="0.3">
      <c r="B13" s="20" t="s">
        <v>409</v>
      </c>
      <c r="C13" s="20" t="s">
        <v>410</v>
      </c>
      <c r="D13" s="20" t="s">
        <v>392</v>
      </c>
      <c r="E13" s="20" t="s">
        <v>384</v>
      </c>
      <c r="F13" s="20">
        <v>-20</v>
      </c>
      <c r="G13" s="20"/>
      <c r="H13" s="14">
        <f t="shared" si="0"/>
        <v>94</v>
      </c>
    </row>
    <row r="14" spans="1:8" x14ac:dyDescent="0.3">
      <c r="B14" s="20" t="s">
        <v>411</v>
      </c>
      <c r="C14" s="20" t="s">
        <v>412</v>
      </c>
      <c r="D14" s="20" t="s">
        <v>389</v>
      </c>
      <c r="E14" s="20" t="s">
        <v>384</v>
      </c>
      <c r="F14" s="20">
        <v>-20</v>
      </c>
      <c r="G14" s="20"/>
      <c r="H14" s="14">
        <f t="shared" si="0"/>
        <v>74</v>
      </c>
    </row>
    <row r="15" spans="1:8" x14ac:dyDescent="0.3">
      <c r="B15" s="88" t="s">
        <v>411</v>
      </c>
      <c r="C15" s="88" t="s">
        <v>413</v>
      </c>
      <c r="D15" s="88" t="s">
        <v>399</v>
      </c>
      <c r="E15" s="88" t="s">
        <v>393</v>
      </c>
      <c r="F15" s="88">
        <v>66</v>
      </c>
      <c r="G15" s="20"/>
      <c r="H15" s="14">
        <f t="shared" si="0"/>
        <v>140</v>
      </c>
    </row>
    <row r="16" spans="1:8" x14ac:dyDescent="0.3">
      <c r="B16" s="20" t="s">
        <v>411</v>
      </c>
      <c r="C16" s="20" t="s">
        <v>414</v>
      </c>
      <c r="D16" s="20" t="s">
        <v>415</v>
      </c>
      <c r="E16" s="20" t="s">
        <v>384</v>
      </c>
      <c r="F16" s="20">
        <v>-20</v>
      </c>
      <c r="G16" s="20"/>
      <c r="H16" s="14">
        <f t="shared" si="0"/>
        <v>120</v>
      </c>
    </row>
    <row r="17" spans="2:8" x14ac:dyDescent="0.3">
      <c r="B17" s="20" t="s">
        <v>416</v>
      </c>
      <c r="C17" s="20" t="s">
        <v>417</v>
      </c>
      <c r="D17" s="20" t="s">
        <v>418</v>
      </c>
      <c r="E17" s="20" t="s">
        <v>384</v>
      </c>
      <c r="F17" s="20">
        <v>-20</v>
      </c>
      <c r="G17" s="20"/>
      <c r="H17" s="14">
        <f t="shared" si="0"/>
        <v>100</v>
      </c>
    </row>
    <row r="18" spans="2:8" x14ac:dyDescent="0.3">
      <c r="B18" s="89" t="s">
        <v>419</v>
      </c>
      <c r="C18" s="89" t="s">
        <v>420</v>
      </c>
      <c r="D18" s="89" t="s">
        <v>389</v>
      </c>
      <c r="E18" s="89" t="s">
        <v>231</v>
      </c>
      <c r="F18" s="89">
        <v>18</v>
      </c>
      <c r="G18" s="20"/>
      <c r="H18" s="14">
        <f t="shared" si="0"/>
        <v>118</v>
      </c>
    </row>
    <row r="19" spans="2:8" x14ac:dyDescent="0.3">
      <c r="B19" s="20" t="s">
        <v>421</v>
      </c>
      <c r="C19" s="20" t="s">
        <v>422</v>
      </c>
      <c r="D19" s="20" t="s">
        <v>423</v>
      </c>
      <c r="E19" s="20" t="s">
        <v>384</v>
      </c>
      <c r="F19" s="20">
        <v>-20</v>
      </c>
      <c r="G19" s="20"/>
      <c r="H19" s="14">
        <f t="shared" si="0"/>
        <v>98</v>
      </c>
    </row>
    <row r="20" spans="2:8" x14ac:dyDescent="0.3">
      <c r="B20" s="91">
        <v>45947</v>
      </c>
      <c r="C20" s="88" t="s">
        <v>424</v>
      </c>
      <c r="D20" s="88" t="s">
        <v>425</v>
      </c>
      <c r="E20" s="88" t="s">
        <v>393</v>
      </c>
      <c r="F20" s="88">
        <v>120</v>
      </c>
      <c r="G20" s="20"/>
      <c r="H20" s="14">
        <f t="shared" si="0"/>
        <v>218</v>
      </c>
    </row>
    <row r="21" spans="2:8" x14ac:dyDescent="0.3">
      <c r="B21" s="20" t="s">
        <v>426</v>
      </c>
      <c r="C21" s="20" t="s">
        <v>427</v>
      </c>
      <c r="D21" s="20" t="s">
        <v>392</v>
      </c>
      <c r="E21" s="20" t="s">
        <v>384</v>
      </c>
      <c r="F21" s="20">
        <v>-20</v>
      </c>
      <c r="G21" s="20"/>
      <c r="H21" s="14">
        <f t="shared" si="0"/>
        <v>198</v>
      </c>
    </row>
    <row r="22" spans="2:8" x14ac:dyDescent="0.3">
      <c r="B22" s="89" t="s">
        <v>426</v>
      </c>
      <c r="C22" s="89" t="s">
        <v>428</v>
      </c>
      <c r="D22" s="89" t="s">
        <v>429</v>
      </c>
      <c r="E22" s="89" t="s">
        <v>231</v>
      </c>
      <c r="F22" s="89">
        <v>40</v>
      </c>
      <c r="G22" s="20"/>
      <c r="H22" s="14">
        <f t="shared" si="0"/>
        <v>238</v>
      </c>
    </row>
    <row r="23" spans="2:8" x14ac:dyDescent="0.3">
      <c r="B23" s="20" t="s">
        <v>430</v>
      </c>
      <c r="C23" s="20" t="s">
        <v>431</v>
      </c>
      <c r="D23" s="90">
        <v>9</v>
      </c>
      <c r="E23" s="20" t="s">
        <v>384</v>
      </c>
      <c r="F23" s="20">
        <v>-20</v>
      </c>
      <c r="G23" s="20"/>
      <c r="H23" s="14">
        <f t="shared" si="0"/>
        <v>218</v>
      </c>
    </row>
    <row r="24" spans="2:8" x14ac:dyDescent="0.3">
      <c r="B24" s="20" t="s">
        <v>432</v>
      </c>
      <c r="C24" s="20" t="s">
        <v>433</v>
      </c>
      <c r="D24" s="20" t="s">
        <v>434</v>
      </c>
      <c r="E24" s="20" t="s">
        <v>384</v>
      </c>
      <c r="F24" s="20">
        <v>-20</v>
      </c>
      <c r="G24" s="20"/>
      <c r="H24" s="14">
        <f t="shared" si="0"/>
        <v>198</v>
      </c>
    </row>
    <row r="25" spans="2:8" x14ac:dyDescent="0.3">
      <c r="B25" s="89" t="s">
        <v>432</v>
      </c>
      <c r="C25" s="89" t="s">
        <v>435</v>
      </c>
      <c r="D25" s="89" t="s">
        <v>423</v>
      </c>
      <c r="E25" s="89" t="s">
        <v>231</v>
      </c>
      <c r="F25" s="89">
        <v>5</v>
      </c>
      <c r="G25" s="20"/>
      <c r="H25" s="14">
        <f t="shared" si="0"/>
        <v>203</v>
      </c>
    </row>
    <row r="26" spans="2:8" x14ac:dyDescent="0.3">
      <c r="B26" s="20" t="s">
        <v>436</v>
      </c>
      <c r="C26" s="20" t="s">
        <v>437</v>
      </c>
      <c r="D26" s="20" t="s">
        <v>438</v>
      </c>
      <c r="E26" s="20" t="s">
        <v>384</v>
      </c>
      <c r="F26" s="20">
        <v>-20</v>
      </c>
      <c r="H26" s="14">
        <f t="shared" si="0"/>
        <v>183</v>
      </c>
    </row>
    <row r="27" spans="2:8" x14ac:dyDescent="0.3">
      <c r="B27" s="89" t="s">
        <v>436</v>
      </c>
      <c r="C27" s="89" t="s">
        <v>439</v>
      </c>
      <c r="D27" s="89" t="s">
        <v>415</v>
      </c>
      <c r="E27" s="89" t="s">
        <v>231</v>
      </c>
      <c r="F27" s="89">
        <v>4</v>
      </c>
      <c r="H27" s="14">
        <f t="shared" si="0"/>
        <v>187</v>
      </c>
    </row>
    <row r="28" spans="2:8" x14ac:dyDescent="0.3">
      <c r="B28" s="20" t="s">
        <v>440</v>
      </c>
      <c r="C28" s="20" t="s">
        <v>441</v>
      </c>
      <c r="D28" s="20" t="s">
        <v>425</v>
      </c>
      <c r="E28" s="20" t="s">
        <v>384</v>
      </c>
      <c r="F28" s="20">
        <v>-20</v>
      </c>
      <c r="H28" s="14">
        <f t="shared" si="0"/>
        <v>167</v>
      </c>
    </row>
    <row r="29" spans="2:8" x14ac:dyDescent="0.3">
      <c r="B29" s="20" t="s">
        <v>442</v>
      </c>
      <c r="C29" s="20" t="s">
        <v>443</v>
      </c>
      <c r="D29" s="20" t="s">
        <v>406</v>
      </c>
      <c r="E29" s="20" t="s">
        <v>384</v>
      </c>
      <c r="F29" s="20">
        <v>-20</v>
      </c>
      <c r="H29" s="14">
        <f t="shared" si="0"/>
        <v>147</v>
      </c>
    </row>
    <row r="30" spans="2:8" x14ac:dyDescent="0.3">
      <c r="B30" s="20" t="s">
        <v>444</v>
      </c>
      <c r="C30" s="20" t="s">
        <v>445</v>
      </c>
      <c r="D30" s="20" t="s">
        <v>425</v>
      </c>
      <c r="E30" s="20" t="s">
        <v>384</v>
      </c>
      <c r="F30" s="20">
        <v>-20</v>
      </c>
      <c r="H30" s="14">
        <f t="shared" si="0"/>
        <v>127</v>
      </c>
    </row>
    <row r="31" spans="2:8" x14ac:dyDescent="0.3">
      <c r="B31" s="51" t="s">
        <v>446</v>
      </c>
      <c r="C31" s="51" t="s">
        <v>447</v>
      </c>
      <c r="D31" s="51" t="s">
        <v>425</v>
      </c>
      <c r="E31" s="51" t="s">
        <v>384</v>
      </c>
      <c r="F31" s="51">
        <v>-20</v>
      </c>
      <c r="H31" s="14">
        <f t="shared" si="0"/>
        <v>107</v>
      </c>
    </row>
    <row r="32" spans="2:8" x14ac:dyDescent="0.3">
      <c r="B32" s="20" t="s">
        <v>448</v>
      </c>
      <c r="C32" s="20" t="s">
        <v>449</v>
      </c>
      <c r="D32" s="20" t="s">
        <v>450</v>
      </c>
      <c r="E32" s="20" t="s">
        <v>384</v>
      </c>
      <c r="F32" s="20">
        <v>-20</v>
      </c>
      <c r="H32" s="14">
        <f t="shared" si="0"/>
        <v>87</v>
      </c>
    </row>
    <row r="33" spans="2:8" x14ac:dyDescent="0.3">
      <c r="B33" s="20" t="s">
        <v>451</v>
      </c>
      <c r="C33" s="20" t="s">
        <v>452</v>
      </c>
      <c r="D33" s="20" t="s">
        <v>383</v>
      </c>
      <c r="E33" s="20" t="s">
        <v>384</v>
      </c>
      <c r="F33" s="20">
        <v>-20</v>
      </c>
      <c r="H33" s="14">
        <f t="shared" si="0"/>
        <v>67</v>
      </c>
    </row>
    <row r="34" spans="2:8" x14ac:dyDescent="0.3">
      <c r="B34" s="15"/>
      <c r="C34" s="15"/>
      <c r="D34" s="15"/>
      <c r="E34" s="15"/>
    </row>
    <row r="35" spans="2:8" x14ac:dyDescent="0.3">
      <c r="B35" s="15"/>
      <c r="C35" s="15"/>
      <c r="D35" s="15"/>
      <c r="E35" s="15"/>
      <c r="F35" s="15"/>
    </row>
  </sheetData>
  <conditionalFormatting sqref="H2:H33">
    <cfRule type="cellIs" dxfId="59" priority="1" operator="lessThan">
      <formula>0</formula>
    </cfRule>
    <cfRule type="cellIs" dxfId="58" priority="2" operator="greaterThan">
      <formula>0</formula>
    </cfRule>
  </conditionalFormatting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65B73B-18C2-4161-8128-07D30640E5E6}">
  <dimension ref="A2:I34"/>
  <sheetViews>
    <sheetView workbookViewId="0">
      <selection activeCell="A3" sqref="A3:G29"/>
    </sheetView>
  </sheetViews>
  <sheetFormatPr defaultRowHeight="14.4" x14ac:dyDescent="0.3"/>
  <cols>
    <col min="2" max="2" width="9" customWidth="1"/>
    <col min="3" max="3" width="19.109375" customWidth="1"/>
    <col min="7" max="7" width="16.21875" customWidth="1"/>
    <col min="9" max="9" width="13.109375" customWidth="1"/>
  </cols>
  <sheetData>
    <row r="2" spans="1:9" x14ac:dyDescent="0.3">
      <c r="B2" s="1" t="s">
        <v>0</v>
      </c>
      <c r="C2" s="1" t="s">
        <v>1</v>
      </c>
      <c r="D2" s="1" t="s">
        <v>2</v>
      </c>
      <c r="E2" s="2" t="s">
        <v>3</v>
      </c>
      <c r="F2" s="1" t="s">
        <v>4</v>
      </c>
      <c r="G2" s="1" t="s">
        <v>27</v>
      </c>
      <c r="I2" s="4" t="s">
        <v>5</v>
      </c>
    </row>
    <row r="3" spans="1:9" ht="18" x14ac:dyDescent="0.35">
      <c r="A3" t="s">
        <v>380</v>
      </c>
      <c r="B3" s="72">
        <v>45901</v>
      </c>
      <c r="C3" s="73" t="s">
        <v>359</v>
      </c>
      <c r="D3" s="86">
        <v>15</v>
      </c>
      <c r="E3" s="74" t="s">
        <v>6</v>
      </c>
      <c r="F3" s="75">
        <v>154</v>
      </c>
      <c r="G3" s="75">
        <f>SUM(F3)-20</f>
        <v>134</v>
      </c>
      <c r="I3" s="14">
        <v>134</v>
      </c>
    </row>
    <row r="4" spans="1:9" ht="18" x14ac:dyDescent="0.35">
      <c r="B4" s="68">
        <v>45902</v>
      </c>
      <c r="C4" s="69" t="s">
        <v>360</v>
      </c>
      <c r="D4" s="69">
        <v>19</v>
      </c>
      <c r="E4" s="70" t="s">
        <v>7</v>
      </c>
      <c r="F4" s="71">
        <v>0</v>
      </c>
      <c r="G4" s="71">
        <f t="shared" ref="G4:G5" si="0">SUM(F4)-20</f>
        <v>-20</v>
      </c>
      <c r="I4" s="14">
        <f>SUM(I3,G4)</f>
        <v>114</v>
      </c>
    </row>
    <row r="5" spans="1:9" ht="18" x14ac:dyDescent="0.35">
      <c r="B5" s="68">
        <v>45903</v>
      </c>
      <c r="C5" s="69" t="s">
        <v>361</v>
      </c>
      <c r="D5" s="69">
        <v>13</v>
      </c>
      <c r="E5" s="70" t="s">
        <v>7</v>
      </c>
      <c r="F5" s="71">
        <v>0</v>
      </c>
      <c r="G5" s="71">
        <f t="shared" si="0"/>
        <v>-20</v>
      </c>
      <c r="I5" s="14">
        <f t="shared" ref="I5:I29" si="1">SUM(I4,G5)</f>
        <v>94</v>
      </c>
    </row>
    <row r="6" spans="1:9" ht="18" x14ac:dyDescent="0.35">
      <c r="B6" s="76">
        <v>45905</v>
      </c>
      <c r="C6" s="77" t="s">
        <v>362</v>
      </c>
      <c r="D6" s="77">
        <v>13</v>
      </c>
      <c r="E6" s="78" t="s">
        <v>8</v>
      </c>
      <c r="F6" s="25">
        <v>34</v>
      </c>
      <c r="G6" s="25">
        <f t="shared" ref="G6" si="2">SUM(F6)-20</f>
        <v>14</v>
      </c>
      <c r="I6" s="14">
        <f t="shared" si="1"/>
        <v>108</v>
      </c>
    </row>
    <row r="7" spans="1:9" ht="18" x14ac:dyDescent="0.35">
      <c r="B7" s="68">
        <v>45906</v>
      </c>
      <c r="C7" s="69" t="s">
        <v>363</v>
      </c>
      <c r="D7" s="69">
        <v>11</v>
      </c>
      <c r="E7" s="70" t="s">
        <v>7</v>
      </c>
      <c r="F7" s="71">
        <v>0</v>
      </c>
      <c r="G7" s="71">
        <f t="shared" ref="G7:G22" si="3">SUM(F7)-20</f>
        <v>-20</v>
      </c>
      <c r="I7" s="14">
        <f t="shared" si="1"/>
        <v>88</v>
      </c>
    </row>
    <row r="8" spans="1:9" ht="18" x14ac:dyDescent="0.35">
      <c r="B8" s="68">
        <v>45906</v>
      </c>
      <c r="C8" s="69" t="s">
        <v>363</v>
      </c>
      <c r="D8" s="69">
        <v>11</v>
      </c>
      <c r="E8" s="70" t="s">
        <v>7</v>
      </c>
      <c r="F8" s="71">
        <v>0</v>
      </c>
      <c r="G8" s="71">
        <f t="shared" si="3"/>
        <v>-20</v>
      </c>
      <c r="I8" s="14">
        <f t="shared" si="1"/>
        <v>68</v>
      </c>
    </row>
    <row r="9" spans="1:9" ht="18" x14ac:dyDescent="0.35">
      <c r="B9" s="76">
        <v>45911</v>
      </c>
      <c r="C9" s="77" t="s">
        <v>98</v>
      </c>
      <c r="D9" s="77">
        <v>8</v>
      </c>
      <c r="E9" s="78" t="s">
        <v>8</v>
      </c>
      <c r="F9" s="25">
        <v>24</v>
      </c>
      <c r="G9" s="25">
        <f t="shared" si="3"/>
        <v>4</v>
      </c>
      <c r="I9" s="14">
        <f t="shared" si="1"/>
        <v>72</v>
      </c>
    </row>
    <row r="10" spans="1:9" ht="18" x14ac:dyDescent="0.35">
      <c r="B10" s="68">
        <v>45912</v>
      </c>
      <c r="C10" s="69" t="s">
        <v>365</v>
      </c>
      <c r="D10" s="69">
        <v>7.5</v>
      </c>
      <c r="E10" s="70" t="s">
        <v>7</v>
      </c>
      <c r="F10" s="71">
        <v>0</v>
      </c>
      <c r="G10" s="71">
        <f t="shared" si="3"/>
        <v>-20</v>
      </c>
      <c r="I10" s="14">
        <f t="shared" si="1"/>
        <v>52</v>
      </c>
    </row>
    <row r="11" spans="1:9" ht="18" x14ac:dyDescent="0.35">
      <c r="A11" s="15"/>
      <c r="B11" s="68">
        <v>45913</v>
      </c>
      <c r="C11" s="69" t="s">
        <v>365</v>
      </c>
      <c r="D11" s="69">
        <v>23</v>
      </c>
      <c r="E11" s="70" t="s">
        <v>7</v>
      </c>
      <c r="F11" s="71">
        <v>0</v>
      </c>
      <c r="G11" s="71">
        <f t="shared" si="3"/>
        <v>-20</v>
      </c>
      <c r="H11" s="20"/>
      <c r="I11" s="14">
        <f t="shared" si="1"/>
        <v>32</v>
      </c>
    </row>
    <row r="12" spans="1:9" ht="18" x14ac:dyDescent="0.35">
      <c r="B12" s="76">
        <v>45913</v>
      </c>
      <c r="C12" s="77" t="s">
        <v>366</v>
      </c>
      <c r="D12" s="77">
        <v>15</v>
      </c>
      <c r="E12" s="78" t="s">
        <v>8</v>
      </c>
      <c r="F12" s="25">
        <v>38</v>
      </c>
      <c r="G12" s="25">
        <f t="shared" si="3"/>
        <v>18</v>
      </c>
      <c r="H12" s="20"/>
      <c r="I12" s="14">
        <f t="shared" si="1"/>
        <v>50</v>
      </c>
    </row>
    <row r="13" spans="1:9" ht="18" x14ac:dyDescent="0.35">
      <c r="B13" s="68">
        <v>45915</v>
      </c>
      <c r="C13" s="69" t="s">
        <v>367</v>
      </c>
      <c r="D13" s="69">
        <v>19</v>
      </c>
      <c r="E13" s="70" t="s">
        <v>7</v>
      </c>
      <c r="F13" s="71">
        <v>0</v>
      </c>
      <c r="G13" s="71">
        <f t="shared" si="3"/>
        <v>-20</v>
      </c>
      <c r="H13" s="20"/>
      <c r="I13" s="14">
        <f t="shared" si="1"/>
        <v>30</v>
      </c>
    </row>
    <row r="14" spans="1:9" ht="18" x14ac:dyDescent="0.35">
      <c r="B14" s="68">
        <v>45917</v>
      </c>
      <c r="C14" s="69" t="s">
        <v>368</v>
      </c>
      <c r="D14" s="69">
        <v>17</v>
      </c>
      <c r="E14" s="70" t="s">
        <v>7</v>
      </c>
      <c r="F14" s="71">
        <v>0</v>
      </c>
      <c r="G14" s="71">
        <f t="shared" si="3"/>
        <v>-20</v>
      </c>
      <c r="H14" s="20"/>
      <c r="I14" s="14">
        <f t="shared" si="1"/>
        <v>10</v>
      </c>
    </row>
    <row r="15" spans="1:9" ht="18" x14ac:dyDescent="0.35">
      <c r="B15" s="76">
        <v>45918</v>
      </c>
      <c r="C15" s="77" t="s">
        <v>369</v>
      </c>
      <c r="D15" s="77">
        <v>13</v>
      </c>
      <c r="E15" s="78" t="s">
        <v>8</v>
      </c>
      <c r="F15" s="25">
        <v>32</v>
      </c>
      <c r="G15" s="25">
        <f t="shared" si="3"/>
        <v>12</v>
      </c>
      <c r="H15" s="20"/>
      <c r="I15" s="14">
        <f t="shared" si="1"/>
        <v>22</v>
      </c>
    </row>
    <row r="16" spans="1:9" ht="18" x14ac:dyDescent="0.35">
      <c r="B16" s="68">
        <v>45919</v>
      </c>
      <c r="C16" s="69" t="s">
        <v>101</v>
      </c>
      <c r="D16" s="69">
        <v>17</v>
      </c>
      <c r="E16" s="70" t="s">
        <v>7</v>
      </c>
      <c r="F16" s="71">
        <v>0</v>
      </c>
      <c r="G16" s="71">
        <f t="shared" si="3"/>
        <v>-20</v>
      </c>
      <c r="H16" s="20"/>
      <c r="I16" s="14">
        <f t="shared" si="1"/>
        <v>2</v>
      </c>
    </row>
    <row r="17" spans="2:9" ht="18" x14ac:dyDescent="0.35">
      <c r="B17" s="68">
        <v>45920</v>
      </c>
      <c r="C17" s="69" t="s">
        <v>370</v>
      </c>
      <c r="D17" s="69">
        <v>4</v>
      </c>
      <c r="E17" s="70" t="s">
        <v>7</v>
      </c>
      <c r="F17" s="71">
        <v>0</v>
      </c>
      <c r="G17" s="71">
        <f t="shared" si="3"/>
        <v>-20</v>
      </c>
      <c r="H17" s="20"/>
      <c r="I17" s="14">
        <f t="shared" si="1"/>
        <v>-18</v>
      </c>
    </row>
    <row r="18" spans="2:9" ht="18" x14ac:dyDescent="0.35">
      <c r="B18" s="68">
        <v>45921</v>
      </c>
      <c r="C18" s="69" t="s">
        <v>103</v>
      </c>
      <c r="D18" s="69">
        <v>21</v>
      </c>
      <c r="E18" s="70" t="s">
        <v>7</v>
      </c>
      <c r="F18" s="71">
        <v>0</v>
      </c>
      <c r="G18" s="71">
        <f t="shared" si="3"/>
        <v>-20</v>
      </c>
      <c r="H18" s="20"/>
      <c r="I18" s="14">
        <f t="shared" si="1"/>
        <v>-38</v>
      </c>
    </row>
    <row r="19" spans="2:9" ht="18" x14ac:dyDescent="0.35">
      <c r="B19" s="76">
        <v>45921</v>
      </c>
      <c r="C19" s="77" t="s">
        <v>371</v>
      </c>
      <c r="D19" s="77">
        <v>8.5</v>
      </c>
      <c r="E19" s="78" t="s">
        <v>8</v>
      </c>
      <c r="F19" s="25">
        <v>25</v>
      </c>
      <c r="G19" s="25">
        <f t="shared" si="3"/>
        <v>5</v>
      </c>
      <c r="H19" s="20"/>
      <c r="I19" s="14">
        <f t="shared" si="1"/>
        <v>-33</v>
      </c>
    </row>
    <row r="20" spans="2:9" ht="18" x14ac:dyDescent="0.35">
      <c r="B20" s="68">
        <v>45923</v>
      </c>
      <c r="C20" s="69" t="s">
        <v>372</v>
      </c>
      <c r="D20" s="69">
        <v>19</v>
      </c>
      <c r="E20" s="70" t="s">
        <v>7</v>
      </c>
      <c r="F20" s="71">
        <v>0</v>
      </c>
      <c r="G20" s="71">
        <f t="shared" si="3"/>
        <v>-20</v>
      </c>
      <c r="H20" s="20"/>
      <c r="I20" s="14">
        <f t="shared" si="1"/>
        <v>-53</v>
      </c>
    </row>
    <row r="21" spans="2:9" ht="18" x14ac:dyDescent="0.35">
      <c r="B21" s="72">
        <v>45923</v>
      </c>
      <c r="C21" s="73" t="s">
        <v>373</v>
      </c>
      <c r="D21" s="73">
        <v>8.5</v>
      </c>
      <c r="E21" s="74" t="s">
        <v>6</v>
      </c>
      <c r="F21" s="75">
        <v>110</v>
      </c>
      <c r="G21" s="75">
        <f t="shared" si="3"/>
        <v>90</v>
      </c>
      <c r="H21" s="20"/>
      <c r="I21" s="14">
        <f t="shared" si="1"/>
        <v>37</v>
      </c>
    </row>
    <row r="22" spans="2:9" ht="18" x14ac:dyDescent="0.35">
      <c r="B22" s="76">
        <v>45924</v>
      </c>
      <c r="C22" s="77" t="s">
        <v>374</v>
      </c>
      <c r="D22" s="77">
        <v>7.5</v>
      </c>
      <c r="E22" s="78" t="s">
        <v>8</v>
      </c>
      <c r="F22" s="25">
        <v>23</v>
      </c>
      <c r="G22" s="25">
        <f t="shared" si="3"/>
        <v>3</v>
      </c>
      <c r="H22" s="20"/>
      <c r="I22" s="14">
        <f t="shared" si="1"/>
        <v>40</v>
      </c>
    </row>
    <row r="23" spans="2:9" ht="18" x14ac:dyDescent="0.35">
      <c r="B23" s="76">
        <v>45926</v>
      </c>
      <c r="C23" s="77" t="s">
        <v>376</v>
      </c>
      <c r="D23" s="77">
        <v>9</v>
      </c>
      <c r="E23" s="78" t="s">
        <v>8</v>
      </c>
      <c r="F23" s="25">
        <v>28</v>
      </c>
      <c r="G23" s="25">
        <f t="shared" ref="G23" si="4">SUM(F23)-20</f>
        <v>8</v>
      </c>
      <c r="H23" s="20"/>
      <c r="I23" s="14">
        <f t="shared" si="1"/>
        <v>48</v>
      </c>
    </row>
    <row r="24" spans="2:9" ht="18" x14ac:dyDescent="0.35">
      <c r="B24" s="76">
        <v>45926</v>
      </c>
      <c r="C24" s="77" t="s">
        <v>377</v>
      </c>
      <c r="D24" s="77">
        <v>9</v>
      </c>
      <c r="E24" s="78" t="s">
        <v>8</v>
      </c>
      <c r="F24" s="25">
        <v>26</v>
      </c>
      <c r="G24" s="25">
        <f t="shared" ref="G24:G25" si="5">SUM(F24)-20</f>
        <v>6</v>
      </c>
      <c r="H24" s="20"/>
      <c r="I24" s="14">
        <f t="shared" si="1"/>
        <v>54</v>
      </c>
    </row>
    <row r="25" spans="2:9" ht="18" x14ac:dyDescent="0.35">
      <c r="B25" s="68">
        <v>45927</v>
      </c>
      <c r="C25" s="69" t="s">
        <v>114</v>
      </c>
      <c r="D25" s="69">
        <v>13</v>
      </c>
      <c r="E25" s="70" t="s">
        <v>7</v>
      </c>
      <c r="F25" s="71">
        <v>0</v>
      </c>
      <c r="G25" s="71">
        <f t="shared" si="5"/>
        <v>-20</v>
      </c>
      <c r="H25" s="20"/>
      <c r="I25" s="14">
        <f t="shared" si="1"/>
        <v>34</v>
      </c>
    </row>
    <row r="26" spans="2:9" ht="18" x14ac:dyDescent="0.35">
      <c r="B26" s="68">
        <v>45927</v>
      </c>
      <c r="C26" s="69" t="s">
        <v>114</v>
      </c>
      <c r="D26" s="69">
        <v>13</v>
      </c>
      <c r="E26" s="70" t="s">
        <v>7</v>
      </c>
      <c r="F26" s="71">
        <v>0</v>
      </c>
      <c r="G26" s="71">
        <f t="shared" ref="G26" si="6">SUM(F26)-20</f>
        <v>-20</v>
      </c>
      <c r="I26" s="14">
        <f t="shared" si="1"/>
        <v>14</v>
      </c>
    </row>
    <row r="27" spans="2:9" ht="18" x14ac:dyDescent="0.35">
      <c r="B27" s="68">
        <v>45927</v>
      </c>
      <c r="C27" s="69" t="s">
        <v>114</v>
      </c>
      <c r="D27" s="69">
        <v>23</v>
      </c>
      <c r="E27" s="70" t="s">
        <v>7</v>
      </c>
      <c r="F27" s="71">
        <v>0</v>
      </c>
      <c r="G27" s="71">
        <f t="shared" ref="G27:G29" si="7">SUM(F27)-20</f>
        <v>-20</v>
      </c>
      <c r="I27" s="14">
        <f t="shared" si="1"/>
        <v>-6</v>
      </c>
    </row>
    <row r="28" spans="2:9" ht="18" x14ac:dyDescent="0.35">
      <c r="B28" s="76">
        <v>45927</v>
      </c>
      <c r="C28" s="77" t="s">
        <v>378</v>
      </c>
      <c r="D28" s="77">
        <v>5.5</v>
      </c>
      <c r="E28" s="78" t="s">
        <v>8</v>
      </c>
      <c r="F28" s="25">
        <v>19</v>
      </c>
      <c r="G28" s="25">
        <f t="shared" si="7"/>
        <v>-1</v>
      </c>
      <c r="I28" s="14">
        <f t="shared" si="1"/>
        <v>-7</v>
      </c>
    </row>
    <row r="29" spans="2:9" ht="18" x14ac:dyDescent="0.35">
      <c r="B29" s="68">
        <v>45928</v>
      </c>
      <c r="C29" s="51" t="s">
        <v>379</v>
      </c>
      <c r="D29" s="69">
        <v>8.5</v>
      </c>
      <c r="E29" s="70" t="s">
        <v>7</v>
      </c>
      <c r="F29" s="71">
        <v>0</v>
      </c>
      <c r="G29" s="71">
        <f t="shared" si="7"/>
        <v>-20</v>
      </c>
      <c r="I29" s="14">
        <f t="shared" si="1"/>
        <v>-27</v>
      </c>
    </row>
    <row r="33" spans="6:7" x14ac:dyDescent="0.3">
      <c r="F33" s="40" t="s">
        <v>28</v>
      </c>
      <c r="G33" s="81">
        <f>SUM(G3:G32)</f>
        <v>-27</v>
      </c>
    </row>
    <row r="34" spans="6:7" x14ac:dyDescent="0.3">
      <c r="F34" s="1" t="s">
        <v>11</v>
      </c>
      <c r="G34" s="24">
        <f>SUM(G33)/540</f>
        <v>-0.05</v>
      </c>
    </row>
  </sheetData>
  <conditionalFormatting sqref="G33:G34">
    <cfRule type="cellIs" dxfId="57" priority="4" operator="lessThan">
      <formula>0</formula>
    </cfRule>
  </conditionalFormatting>
  <conditionalFormatting sqref="I2:I29">
    <cfRule type="cellIs" dxfId="56" priority="1" operator="lessThan">
      <formula>0</formula>
    </cfRule>
    <cfRule type="cellIs" dxfId="55" priority="2" operator="greaterThan">
      <formula>0</formula>
    </cfRule>
  </conditionalFormatting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15E7A3-A7B4-4A3C-8405-63B21005A1CF}">
  <dimension ref="A4:K30"/>
  <sheetViews>
    <sheetView topLeftCell="A17" workbookViewId="0">
      <selection activeCell="J30" sqref="A5:J30"/>
    </sheetView>
  </sheetViews>
  <sheetFormatPr defaultRowHeight="14.4" x14ac:dyDescent="0.3"/>
  <cols>
    <col min="1" max="1" width="10.6640625" customWidth="1"/>
    <col min="2" max="2" width="13.6640625" customWidth="1"/>
    <col min="3" max="3" width="19.44140625" customWidth="1"/>
    <col min="7" max="7" width="20.21875" customWidth="1"/>
    <col min="8" max="8" width="19.44140625" customWidth="1"/>
    <col min="10" max="10" width="15.6640625" customWidth="1"/>
    <col min="11" max="11" width="17" customWidth="1"/>
  </cols>
  <sheetData>
    <row r="4" spans="1:11" x14ac:dyDescent="0.3">
      <c r="H4" s="15"/>
    </row>
    <row r="5" spans="1:11" x14ac:dyDescent="0.3">
      <c r="B5" s="1" t="s">
        <v>0</v>
      </c>
      <c r="C5" s="1" t="s">
        <v>1</v>
      </c>
      <c r="D5" s="1" t="s">
        <v>2</v>
      </c>
      <c r="E5" s="2" t="s">
        <v>3</v>
      </c>
      <c r="F5" s="1" t="s">
        <v>4</v>
      </c>
      <c r="G5" s="1" t="s">
        <v>27</v>
      </c>
      <c r="H5" s="10" t="s">
        <v>26</v>
      </c>
      <c r="J5" s="4" t="s">
        <v>5</v>
      </c>
      <c r="K5" s="1" t="s">
        <v>46</v>
      </c>
    </row>
    <row r="6" spans="1:11" ht="18" x14ac:dyDescent="0.35">
      <c r="B6" s="76">
        <v>45871</v>
      </c>
      <c r="C6" s="77" t="s">
        <v>338</v>
      </c>
      <c r="D6" s="77">
        <v>10</v>
      </c>
      <c r="E6" s="78" t="s">
        <v>8</v>
      </c>
      <c r="F6" s="25">
        <v>28</v>
      </c>
      <c r="G6" s="25">
        <v>8</v>
      </c>
      <c r="H6" s="19">
        <v>-20</v>
      </c>
      <c r="J6" s="14">
        <v>8</v>
      </c>
      <c r="K6" s="21">
        <v>-20</v>
      </c>
    </row>
    <row r="7" spans="1:11" ht="18" x14ac:dyDescent="0.35">
      <c r="B7" s="68">
        <v>45871</v>
      </c>
      <c r="C7" s="69" t="s">
        <v>340</v>
      </c>
      <c r="D7" s="69">
        <v>6.5</v>
      </c>
      <c r="E7" s="70" t="s">
        <v>7</v>
      </c>
      <c r="F7" s="71">
        <v>0</v>
      </c>
      <c r="G7" s="71">
        <f>SUM(F7)-20</f>
        <v>-20</v>
      </c>
      <c r="H7" s="12">
        <v>-20</v>
      </c>
      <c r="J7" s="14">
        <f t="shared" ref="J7:J26" si="0">SUM(J6,G7)</f>
        <v>-12</v>
      </c>
      <c r="K7" s="21">
        <f>SUM(K6+H7)</f>
        <v>-40</v>
      </c>
    </row>
    <row r="8" spans="1:11" ht="18" x14ac:dyDescent="0.35">
      <c r="B8" s="84">
        <v>45871</v>
      </c>
      <c r="C8" s="73" t="s">
        <v>341</v>
      </c>
      <c r="D8" s="73">
        <v>6.6</v>
      </c>
      <c r="E8" s="74" t="s">
        <v>6</v>
      </c>
      <c r="F8" s="75">
        <v>86</v>
      </c>
      <c r="G8" s="75">
        <f t="shared" ref="G8:G23" si="1">SUM(F8)-20</f>
        <v>66</v>
      </c>
      <c r="H8" s="8">
        <v>138</v>
      </c>
      <c r="J8" s="14">
        <f t="shared" si="0"/>
        <v>54</v>
      </c>
      <c r="K8" s="21">
        <f t="shared" ref="K8:K26" si="2">SUM(K7+H8)</f>
        <v>98</v>
      </c>
    </row>
    <row r="9" spans="1:11" ht="18" x14ac:dyDescent="0.35">
      <c r="B9" s="76">
        <v>45871</v>
      </c>
      <c r="C9" s="77" t="s">
        <v>342</v>
      </c>
      <c r="D9" s="77">
        <v>15</v>
      </c>
      <c r="E9" s="78" t="s">
        <v>8</v>
      </c>
      <c r="F9" s="25">
        <v>38</v>
      </c>
      <c r="G9" s="25">
        <f t="shared" si="1"/>
        <v>18</v>
      </c>
      <c r="H9" s="19">
        <v>-20</v>
      </c>
      <c r="J9" s="14">
        <f t="shared" si="0"/>
        <v>72</v>
      </c>
      <c r="K9" s="21">
        <f t="shared" si="2"/>
        <v>78</v>
      </c>
    </row>
    <row r="10" spans="1:11" ht="18" x14ac:dyDescent="0.35">
      <c r="B10" s="68">
        <v>45874</v>
      </c>
      <c r="C10" s="69" t="s">
        <v>343</v>
      </c>
      <c r="D10" s="69">
        <v>10</v>
      </c>
      <c r="E10" s="70" t="s">
        <v>7</v>
      </c>
      <c r="F10" s="71">
        <v>0</v>
      </c>
      <c r="G10" s="71">
        <f t="shared" si="1"/>
        <v>-20</v>
      </c>
      <c r="H10" s="12">
        <v>-20</v>
      </c>
      <c r="J10" s="14">
        <f t="shared" si="0"/>
        <v>52</v>
      </c>
      <c r="K10" s="21">
        <f t="shared" si="2"/>
        <v>58</v>
      </c>
    </row>
    <row r="11" spans="1:11" ht="18" x14ac:dyDescent="0.35">
      <c r="B11" s="68">
        <v>45877</v>
      </c>
      <c r="C11" s="69" t="s">
        <v>344</v>
      </c>
      <c r="D11" s="69">
        <v>13</v>
      </c>
      <c r="E11" s="70" t="s">
        <v>7</v>
      </c>
      <c r="F11" s="71">
        <v>0</v>
      </c>
      <c r="G11" s="71">
        <f t="shared" si="1"/>
        <v>-20</v>
      </c>
      <c r="H11" s="12">
        <v>-20</v>
      </c>
      <c r="J11" s="14">
        <f t="shared" si="0"/>
        <v>32</v>
      </c>
      <c r="K11" s="21">
        <f t="shared" si="2"/>
        <v>38</v>
      </c>
    </row>
    <row r="12" spans="1:11" ht="18" x14ac:dyDescent="0.35">
      <c r="B12" s="76">
        <v>45878</v>
      </c>
      <c r="C12" s="77" t="s">
        <v>345</v>
      </c>
      <c r="D12" s="77">
        <v>17</v>
      </c>
      <c r="E12" s="78" t="s">
        <v>8</v>
      </c>
      <c r="F12" s="25">
        <v>42</v>
      </c>
      <c r="G12" s="25">
        <f t="shared" si="1"/>
        <v>22</v>
      </c>
      <c r="H12" s="19">
        <v>-20</v>
      </c>
      <c r="J12" s="14">
        <f t="shared" si="0"/>
        <v>54</v>
      </c>
      <c r="K12" s="21">
        <f t="shared" si="2"/>
        <v>18</v>
      </c>
    </row>
    <row r="13" spans="1:11" ht="18" x14ac:dyDescent="0.35">
      <c r="B13" s="72">
        <v>45878</v>
      </c>
      <c r="C13" s="73" t="s">
        <v>118</v>
      </c>
      <c r="D13" s="73">
        <v>7</v>
      </c>
      <c r="E13" s="74" t="s">
        <v>6</v>
      </c>
      <c r="F13" s="75">
        <v>80</v>
      </c>
      <c r="G13" s="75">
        <f t="shared" si="1"/>
        <v>60</v>
      </c>
      <c r="H13" s="8">
        <v>155</v>
      </c>
      <c r="J13" s="14">
        <f t="shared" si="0"/>
        <v>114</v>
      </c>
      <c r="K13" s="21">
        <f t="shared" si="2"/>
        <v>173</v>
      </c>
    </row>
    <row r="14" spans="1:11" ht="18" x14ac:dyDescent="0.35">
      <c r="A14" s="15" t="s">
        <v>346</v>
      </c>
      <c r="B14" s="76">
        <v>45879</v>
      </c>
      <c r="C14" s="77" t="s">
        <v>347</v>
      </c>
      <c r="D14" s="77">
        <v>23</v>
      </c>
      <c r="E14" s="78" t="s">
        <v>8</v>
      </c>
      <c r="F14" s="25">
        <v>43</v>
      </c>
      <c r="G14" s="25">
        <f t="shared" si="1"/>
        <v>23</v>
      </c>
      <c r="H14" s="19">
        <v>-20</v>
      </c>
      <c r="I14" s="20"/>
      <c r="J14" s="14">
        <f t="shared" si="0"/>
        <v>137</v>
      </c>
      <c r="K14" s="21">
        <f t="shared" si="2"/>
        <v>153</v>
      </c>
    </row>
    <row r="15" spans="1:11" ht="18" x14ac:dyDescent="0.35">
      <c r="A15" t="s">
        <v>349</v>
      </c>
      <c r="B15" s="76">
        <v>45885</v>
      </c>
      <c r="C15" s="77" t="s">
        <v>348</v>
      </c>
      <c r="D15" s="77">
        <v>12</v>
      </c>
      <c r="E15" s="78" t="s">
        <v>8</v>
      </c>
      <c r="F15" s="25">
        <v>32</v>
      </c>
      <c r="G15" s="25">
        <f t="shared" si="1"/>
        <v>12</v>
      </c>
      <c r="H15" s="19">
        <v>-20</v>
      </c>
      <c r="I15" s="20"/>
      <c r="J15" s="14">
        <f t="shared" si="0"/>
        <v>149</v>
      </c>
      <c r="K15" s="21">
        <f t="shared" si="2"/>
        <v>133</v>
      </c>
    </row>
    <row r="16" spans="1:11" ht="18" x14ac:dyDescent="0.35">
      <c r="A16" t="s">
        <v>349</v>
      </c>
      <c r="B16" s="76">
        <v>45885</v>
      </c>
      <c r="C16" s="77" t="s">
        <v>348</v>
      </c>
      <c r="D16" s="77">
        <v>12</v>
      </c>
      <c r="E16" s="78" t="s">
        <v>8</v>
      </c>
      <c r="F16" s="25">
        <v>32</v>
      </c>
      <c r="G16" s="25">
        <f t="shared" si="1"/>
        <v>12</v>
      </c>
      <c r="H16" s="19">
        <v>-20</v>
      </c>
      <c r="I16" s="20"/>
      <c r="J16" s="14">
        <f t="shared" si="0"/>
        <v>161</v>
      </c>
      <c r="K16" s="21">
        <f t="shared" si="2"/>
        <v>113</v>
      </c>
    </row>
    <row r="17" spans="2:11" ht="18" x14ac:dyDescent="0.35">
      <c r="B17" s="76">
        <v>45885</v>
      </c>
      <c r="C17" s="77" t="s">
        <v>350</v>
      </c>
      <c r="D17" s="77">
        <v>12</v>
      </c>
      <c r="E17" s="78" t="s">
        <v>8</v>
      </c>
      <c r="F17" s="25">
        <v>30</v>
      </c>
      <c r="G17" s="25">
        <v>12</v>
      </c>
      <c r="H17" s="19">
        <v>-20</v>
      </c>
      <c r="I17" s="20"/>
      <c r="J17" s="14">
        <f t="shared" si="0"/>
        <v>173</v>
      </c>
      <c r="K17" s="21">
        <f t="shared" si="2"/>
        <v>93</v>
      </c>
    </row>
    <row r="18" spans="2:11" ht="18" x14ac:dyDescent="0.35">
      <c r="B18" s="76">
        <v>45887</v>
      </c>
      <c r="C18" s="77" t="s">
        <v>351</v>
      </c>
      <c r="D18" s="77">
        <v>9</v>
      </c>
      <c r="E18" s="78" t="s">
        <v>8</v>
      </c>
      <c r="F18" s="25">
        <v>26</v>
      </c>
      <c r="G18" s="25">
        <f t="shared" si="1"/>
        <v>6</v>
      </c>
      <c r="H18" s="19">
        <v>-20</v>
      </c>
      <c r="I18" s="20"/>
      <c r="J18" s="14">
        <f t="shared" si="0"/>
        <v>179</v>
      </c>
      <c r="K18" s="21">
        <f t="shared" si="2"/>
        <v>73</v>
      </c>
    </row>
    <row r="19" spans="2:11" ht="18" x14ac:dyDescent="0.35">
      <c r="B19" s="76">
        <v>45889</v>
      </c>
      <c r="C19" s="77" t="s">
        <v>35</v>
      </c>
      <c r="D19" s="77">
        <v>26</v>
      </c>
      <c r="E19" s="78" t="s">
        <v>8</v>
      </c>
      <c r="F19" s="25">
        <v>60</v>
      </c>
      <c r="G19" s="25">
        <f t="shared" ref="G19" si="3">SUM(F19)-20</f>
        <v>40</v>
      </c>
      <c r="H19" s="19">
        <v>-20</v>
      </c>
      <c r="I19" s="20"/>
      <c r="J19" s="14">
        <f t="shared" si="0"/>
        <v>219</v>
      </c>
      <c r="K19" s="21">
        <f t="shared" si="2"/>
        <v>53</v>
      </c>
    </row>
    <row r="20" spans="2:11" ht="18" x14ac:dyDescent="0.35">
      <c r="B20" s="76">
        <v>45889</v>
      </c>
      <c r="C20" s="77" t="s">
        <v>352</v>
      </c>
      <c r="D20" s="77">
        <v>6.5</v>
      </c>
      <c r="E20" s="78" t="s">
        <v>8</v>
      </c>
      <c r="F20" s="25">
        <v>21</v>
      </c>
      <c r="G20" s="25">
        <f t="shared" si="1"/>
        <v>1</v>
      </c>
      <c r="H20" s="19">
        <v>-20</v>
      </c>
      <c r="I20" s="20"/>
      <c r="J20" s="14">
        <f t="shared" si="0"/>
        <v>220</v>
      </c>
      <c r="K20" s="21">
        <f t="shared" si="2"/>
        <v>33</v>
      </c>
    </row>
    <row r="21" spans="2:11" ht="18" x14ac:dyDescent="0.35">
      <c r="B21" s="76">
        <v>45890</v>
      </c>
      <c r="C21" s="77" t="s">
        <v>353</v>
      </c>
      <c r="D21" s="77">
        <v>5</v>
      </c>
      <c r="E21" s="78" t="s">
        <v>8</v>
      </c>
      <c r="F21" s="25">
        <v>18</v>
      </c>
      <c r="G21" s="25">
        <f t="shared" si="1"/>
        <v>-2</v>
      </c>
      <c r="H21" s="19">
        <v>-20</v>
      </c>
      <c r="I21" s="20"/>
      <c r="J21" s="14">
        <f t="shared" si="0"/>
        <v>218</v>
      </c>
      <c r="K21" s="21">
        <f t="shared" si="2"/>
        <v>13</v>
      </c>
    </row>
    <row r="22" spans="2:11" ht="18" x14ac:dyDescent="0.35">
      <c r="B22" s="68">
        <v>45892</v>
      </c>
      <c r="C22" s="69" t="s">
        <v>77</v>
      </c>
      <c r="D22" s="69">
        <v>6.5</v>
      </c>
      <c r="E22" s="70" t="s">
        <v>7</v>
      </c>
      <c r="F22" s="71">
        <v>0</v>
      </c>
      <c r="G22" s="71">
        <f t="shared" si="1"/>
        <v>-20</v>
      </c>
      <c r="H22" s="12">
        <v>-20</v>
      </c>
      <c r="I22" s="20"/>
      <c r="J22" s="14">
        <f t="shared" si="0"/>
        <v>198</v>
      </c>
      <c r="K22" s="21">
        <f t="shared" si="2"/>
        <v>-7</v>
      </c>
    </row>
    <row r="23" spans="2:11" ht="18" x14ac:dyDescent="0.35">
      <c r="B23" s="72">
        <v>45896</v>
      </c>
      <c r="C23" s="73" t="s">
        <v>354</v>
      </c>
      <c r="D23" s="73">
        <v>4</v>
      </c>
      <c r="E23" s="74" t="s">
        <v>6</v>
      </c>
      <c r="F23" s="75">
        <v>56</v>
      </c>
      <c r="G23" s="75">
        <f t="shared" si="1"/>
        <v>36</v>
      </c>
      <c r="H23" s="8">
        <v>53</v>
      </c>
      <c r="I23" s="20"/>
      <c r="J23" s="14">
        <f t="shared" si="0"/>
        <v>234</v>
      </c>
      <c r="K23" s="21">
        <f t="shared" si="2"/>
        <v>46</v>
      </c>
    </row>
    <row r="24" spans="2:11" ht="18" x14ac:dyDescent="0.35">
      <c r="B24" s="76">
        <v>45896</v>
      </c>
      <c r="C24" s="77" t="s">
        <v>355</v>
      </c>
      <c r="D24" s="77">
        <v>5.5</v>
      </c>
      <c r="E24" s="78" t="s">
        <v>8</v>
      </c>
      <c r="F24" s="25">
        <v>21</v>
      </c>
      <c r="G24" s="25">
        <f t="shared" ref="G24:G26" si="4">SUM(F24)-20</f>
        <v>1</v>
      </c>
      <c r="H24" s="19">
        <v>-20</v>
      </c>
      <c r="I24" s="20"/>
      <c r="J24" s="14">
        <f t="shared" si="0"/>
        <v>235</v>
      </c>
      <c r="K24" s="21">
        <f t="shared" si="2"/>
        <v>26</v>
      </c>
    </row>
    <row r="25" spans="2:11" ht="18" x14ac:dyDescent="0.35">
      <c r="B25" s="68">
        <v>45898</v>
      </c>
      <c r="C25" s="69" t="s">
        <v>356</v>
      </c>
      <c r="D25" s="69">
        <v>12</v>
      </c>
      <c r="E25" s="70" t="s">
        <v>7</v>
      </c>
      <c r="F25" s="71">
        <v>0</v>
      </c>
      <c r="G25" s="71">
        <f t="shared" si="4"/>
        <v>-20</v>
      </c>
      <c r="H25" s="19">
        <v>-20</v>
      </c>
      <c r="I25" s="20"/>
      <c r="J25" s="14">
        <f t="shared" si="0"/>
        <v>215</v>
      </c>
      <c r="K25" s="21">
        <f t="shared" si="2"/>
        <v>6</v>
      </c>
    </row>
    <row r="26" spans="2:11" ht="18" x14ac:dyDescent="0.35">
      <c r="B26" s="68">
        <v>45900</v>
      </c>
      <c r="C26" s="69" t="s">
        <v>357</v>
      </c>
      <c r="D26" s="69">
        <v>21</v>
      </c>
      <c r="E26" s="70" t="s">
        <v>7</v>
      </c>
      <c r="F26" s="71">
        <v>0</v>
      </c>
      <c r="G26" s="71">
        <f t="shared" si="4"/>
        <v>-20</v>
      </c>
      <c r="H26" s="19">
        <v>-20</v>
      </c>
      <c r="I26" s="20"/>
      <c r="J26" s="14">
        <f t="shared" si="0"/>
        <v>195</v>
      </c>
      <c r="K26" s="21">
        <f t="shared" si="2"/>
        <v>-14</v>
      </c>
    </row>
    <row r="27" spans="2:11" ht="18" x14ac:dyDescent="0.35">
      <c r="B27" s="68"/>
      <c r="C27" s="69"/>
      <c r="D27" s="69"/>
      <c r="E27" s="70"/>
      <c r="F27" s="71"/>
      <c r="G27" s="71"/>
      <c r="H27" s="12"/>
      <c r="I27" s="20"/>
      <c r="J27" s="14"/>
      <c r="K27" s="21"/>
    </row>
    <row r="28" spans="2:11" x14ac:dyDescent="0.3">
      <c r="B28" s="20"/>
      <c r="C28" s="20" t="s">
        <v>358</v>
      </c>
      <c r="D28" s="20">
        <v>21</v>
      </c>
      <c r="E28" s="20"/>
      <c r="F28" s="79"/>
      <c r="G28" s="71"/>
      <c r="H28" s="12"/>
      <c r="I28" s="20"/>
      <c r="J28" s="14"/>
      <c r="K28" s="21"/>
    </row>
    <row r="29" spans="2:11" x14ac:dyDescent="0.3">
      <c r="F29" s="40" t="s">
        <v>28</v>
      </c>
      <c r="G29" s="81">
        <f>SUM(G6:G28)</f>
        <v>195</v>
      </c>
      <c r="H29" s="81">
        <f>SUM(H6:H28)</f>
        <v>-14</v>
      </c>
    </row>
    <row r="30" spans="2:11" x14ac:dyDescent="0.3">
      <c r="F30" s="1" t="s">
        <v>11</v>
      </c>
      <c r="G30" s="24">
        <f>SUM(G29)/420</f>
        <v>0.4642857142857143</v>
      </c>
      <c r="H30" s="24">
        <f>SUM(H29)/420</f>
        <v>-3.3333333333333333E-2</v>
      </c>
    </row>
  </sheetData>
  <conditionalFormatting sqref="G29:H30">
    <cfRule type="cellIs" dxfId="54" priority="4" operator="lessThan">
      <formula>0</formula>
    </cfRule>
  </conditionalFormatting>
  <conditionalFormatting sqref="J6:J28">
    <cfRule type="cellIs" dxfId="53" priority="3" operator="greaterThan">
      <formula>0</formula>
    </cfRule>
  </conditionalFormatting>
  <conditionalFormatting sqref="J5:K28">
    <cfRule type="cellIs" dxfId="52" priority="1" operator="lessThan">
      <formula>0</formula>
    </cfRule>
    <cfRule type="cellIs" dxfId="51" priority="2" operator="greaterThan">
      <formula>0</formula>
    </cfRule>
  </conditionalFormatting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A02581-72A5-4C4F-96C0-029225838819}">
  <dimension ref="A3:K42"/>
  <sheetViews>
    <sheetView workbookViewId="0">
      <selection activeCell="N14" sqref="N14"/>
    </sheetView>
  </sheetViews>
  <sheetFormatPr defaultRowHeight="14.4" x14ac:dyDescent="0.3"/>
  <cols>
    <col min="2" max="2" width="12.77734375" customWidth="1"/>
    <col min="3" max="3" width="21.33203125" customWidth="1"/>
    <col min="7" max="7" width="19" customWidth="1"/>
    <col min="8" max="8" width="19.44140625" customWidth="1"/>
    <col min="10" max="10" width="14.77734375" customWidth="1"/>
    <col min="11" max="11" width="15.109375" customWidth="1"/>
  </cols>
  <sheetData>
    <row r="3" spans="1:11" x14ac:dyDescent="0.3">
      <c r="H3" s="15"/>
    </row>
    <row r="4" spans="1:11" x14ac:dyDescent="0.3">
      <c r="B4" s="1" t="s">
        <v>0</v>
      </c>
      <c r="C4" s="1" t="s">
        <v>1</v>
      </c>
      <c r="D4" s="1" t="s">
        <v>2</v>
      </c>
      <c r="E4" s="2" t="s">
        <v>3</v>
      </c>
      <c r="F4" s="1" t="s">
        <v>4</v>
      </c>
      <c r="G4" s="1" t="s">
        <v>27</v>
      </c>
      <c r="H4" s="10" t="s">
        <v>26</v>
      </c>
      <c r="J4" s="4" t="s">
        <v>5</v>
      </c>
      <c r="K4" s="1" t="s">
        <v>46</v>
      </c>
    </row>
    <row r="5" spans="1:11" ht="18" x14ac:dyDescent="0.35">
      <c r="B5" s="68">
        <v>45840</v>
      </c>
      <c r="C5" s="69" t="s">
        <v>311</v>
      </c>
      <c r="D5" s="69">
        <v>11</v>
      </c>
      <c r="E5" s="70" t="s">
        <v>7</v>
      </c>
      <c r="F5" s="71">
        <v>0</v>
      </c>
      <c r="G5" s="71">
        <f>SUM(F6)-20</f>
        <v>-20</v>
      </c>
      <c r="H5" s="12">
        <v>-20</v>
      </c>
      <c r="J5" s="14">
        <v>-20</v>
      </c>
      <c r="K5" s="21">
        <v>-20</v>
      </c>
    </row>
    <row r="6" spans="1:11" ht="18" x14ac:dyDescent="0.35">
      <c r="B6" s="68">
        <v>45840</v>
      </c>
      <c r="C6" s="69" t="s">
        <v>310</v>
      </c>
      <c r="D6" s="69">
        <v>21</v>
      </c>
      <c r="E6" s="70" t="s">
        <v>7</v>
      </c>
      <c r="F6" s="71">
        <v>0</v>
      </c>
      <c r="G6" s="71">
        <f>SUM(F6)-20</f>
        <v>-20</v>
      </c>
      <c r="H6" s="12">
        <v>-20</v>
      </c>
      <c r="J6" s="14">
        <f t="shared" ref="J6:J35" si="0">SUM(J5,G6)</f>
        <v>-40</v>
      </c>
      <c r="K6" s="21">
        <f>SUM(K5+H6)</f>
        <v>-40</v>
      </c>
    </row>
    <row r="7" spans="1:11" ht="18" x14ac:dyDescent="0.35">
      <c r="B7" s="68">
        <v>45841</v>
      </c>
      <c r="C7" s="69" t="s">
        <v>312</v>
      </c>
      <c r="D7" s="69">
        <v>19</v>
      </c>
      <c r="E7" s="70" t="s">
        <v>7</v>
      </c>
      <c r="F7" s="71">
        <v>0</v>
      </c>
      <c r="G7" s="71">
        <f t="shared" ref="G7:G35" si="1">SUM(F7)-20</f>
        <v>-20</v>
      </c>
      <c r="H7" s="12">
        <v>-20</v>
      </c>
      <c r="J7" s="14">
        <f t="shared" si="0"/>
        <v>-60</v>
      </c>
      <c r="K7" s="21">
        <f t="shared" ref="K7:K35" si="2">SUM(K6+H7)</f>
        <v>-60</v>
      </c>
    </row>
    <row r="8" spans="1:11" ht="18" x14ac:dyDescent="0.35">
      <c r="B8" s="68">
        <v>45842</v>
      </c>
      <c r="C8" s="69" t="s">
        <v>313</v>
      </c>
      <c r="D8" s="69">
        <v>6.5</v>
      </c>
      <c r="E8" s="70" t="s">
        <v>7</v>
      </c>
      <c r="F8" s="71">
        <v>0</v>
      </c>
      <c r="G8" s="71">
        <f t="shared" si="1"/>
        <v>-20</v>
      </c>
      <c r="H8" s="12">
        <v>-20</v>
      </c>
      <c r="J8" s="14">
        <f t="shared" si="0"/>
        <v>-80</v>
      </c>
      <c r="K8" s="21">
        <f t="shared" si="2"/>
        <v>-80</v>
      </c>
    </row>
    <row r="9" spans="1:11" ht="18" x14ac:dyDescent="0.35">
      <c r="B9" s="68">
        <v>45843</v>
      </c>
      <c r="C9" s="69" t="s">
        <v>314</v>
      </c>
      <c r="D9" s="69">
        <v>9.5</v>
      </c>
      <c r="E9" s="70" t="s">
        <v>7</v>
      </c>
      <c r="F9" s="71">
        <v>0</v>
      </c>
      <c r="G9" s="71">
        <f t="shared" si="1"/>
        <v>-20</v>
      </c>
      <c r="H9" s="12">
        <v>-20</v>
      </c>
      <c r="J9" s="14">
        <f t="shared" si="0"/>
        <v>-100</v>
      </c>
      <c r="K9" s="21">
        <f t="shared" si="2"/>
        <v>-100</v>
      </c>
    </row>
    <row r="10" spans="1:11" ht="18" x14ac:dyDescent="0.35">
      <c r="B10" s="72">
        <v>45843</v>
      </c>
      <c r="C10" s="73" t="s">
        <v>315</v>
      </c>
      <c r="D10" s="73">
        <v>6</v>
      </c>
      <c r="E10" s="74" t="s">
        <v>6</v>
      </c>
      <c r="F10" s="75">
        <v>73</v>
      </c>
      <c r="G10" s="75">
        <f t="shared" si="1"/>
        <v>53</v>
      </c>
      <c r="H10" s="8">
        <v>64</v>
      </c>
      <c r="J10" s="14">
        <f t="shared" si="0"/>
        <v>-47</v>
      </c>
      <c r="K10" s="21">
        <f t="shared" si="2"/>
        <v>-36</v>
      </c>
    </row>
    <row r="11" spans="1:11" ht="18" x14ac:dyDescent="0.35">
      <c r="A11" s="15" t="s">
        <v>316</v>
      </c>
      <c r="B11" s="76">
        <v>45845</v>
      </c>
      <c r="C11" s="77" t="s">
        <v>317</v>
      </c>
      <c r="D11" s="77">
        <v>21</v>
      </c>
      <c r="E11" s="78" t="s">
        <v>8</v>
      </c>
      <c r="F11" s="25">
        <v>44</v>
      </c>
      <c r="G11" s="25">
        <f t="shared" si="1"/>
        <v>24</v>
      </c>
      <c r="H11" s="19">
        <v>-20</v>
      </c>
      <c r="J11" s="14">
        <f t="shared" si="0"/>
        <v>-23</v>
      </c>
      <c r="K11" s="21">
        <f t="shared" si="2"/>
        <v>-56</v>
      </c>
    </row>
    <row r="12" spans="1:11" ht="18" x14ac:dyDescent="0.35">
      <c r="B12" s="76">
        <v>45845</v>
      </c>
      <c r="C12" s="77" t="s">
        <v>318</v>
      </c>
      <c r="D12" s="77">
        <v>7.5</v>
      </c>
      <c r="E12" s="78" t="s">
        <v>8</v>
      </c>
      <c r="F12" s="25">
        <v>23</v>
      </c>
      <c r="G12" s="25">
        <f t="shared" si="1"/>
        <v>3</v>
      </c>
      <c r="H12" s="19">
        <v>-20</v>
      </c>
      <c r="J12" s="14">
        <f t="shared" si="0"/>
        <v>-20</v>
      </c>
      <c r="K12" s="21">
        <f t="shared" si="2"/>
        <v>-76</v>
      </c>
    </row>
    <row r="13" spans="1:11" ht="18" x14ac:dyDescent="0.35">
      <c r="B13" s="72">
        <v>45846</v>
      </c>
      <c r="C13" s="73" t="s">
        <v>319</v>
      </c>
      <c r="D13" s="73">
        <v>19</v>
      </c>
      <c r="E13" s="74" t="s">
        <v>6</v>
      </c>
      <c r="F13" s="75">
        <v>236</v>
      </c>
      <c r="G13" s="75">
        <f t="shared" si="1"/>
        <v>216</v>
      </c>
      <c r="H13" s="8">
        <v>386</v>
      </c>
      <c r="I13" s="20"/>
      <c r="J13" s="14">
        <f t="shared" si="0"/>
        <v>196</v>
      </c>
      <c r="K13" s="21">
        <f t="shared" si="2"/>
        <v>310</v>
      </c>
    </row>
    <row r="14" spans="1:11" ht="18" x14ac:dyDescent="0.35">
      <c r="B14" s="72">
        <v>45847</v>
      </c>
      <c r="C14" s="73" t="s">
        <v>320</v>
      </c>
      <c r="D14" s="73">
        <v>7.5</v>
      </c>
      <c r="E14" s="74" t="s">
        <v>6</v>
      </c>
      <c r="F14" s="75">
        <v>98</v>
      </c>
      <c r="G14" s="75">
        <f t="shared" si="1"/>
        <v>78</v>
      </c>
      <c r="H14" s="8">
        <v>226</v>
      </c>
      <c r="I14" s="20"/>
      <c r="J14" s="14">
        <f t="shared" si="0"/>
        <v>274</v>
      </c>
      <c r="K14" s="21">
        <f t="shared" si="2"/>
        <v>536</v>
      </c>
    </row>
    <row r="15" spans="1:11" ht="18" x14ac:dyDescent="0.35">
      <c r="B15" s="68">
        <v>45848</v>
      </c>
      <c r="C15" s="69" t="s">
        <v>321</v>
      </c>
      <c r="D15" s="69">
        <v>34</v>
      </c>
      <c r="E15" s="70" t="s">
        <v>7</v>
      </c>
      <c r="F15" s="71">
        <v>0</v>
      </c>
      <c r="G15" s="71">
        <f t="shared" si="1"/>
        <v>-20</v>
      </c>
      <c r="H15" s="12">
        <v>-20</v>
      </c>
      <c r="I15" s="20"/>
      <c r="J15" s="14">
        <f t="shared" si="0"/>
        <v>254</v>
      </c>
      <c r="K15" s="21">
        <f t="shared" si="2"/>
        <v>516</v>
      </c>
    </row>
    <row r="16" spans="1:11" ht="18" x14ac:dyDescent="0.35">
      <c r="B16" s="68">
        <v>45850</v>
      </c>
      <c r="C16" s="69" t="s">
        <v>54</v>
      </c>
      <c r="D16" s="69">
        <v>29</v>
      </c>
      <c r="E16" s="70" t="s">
        <v>7</v>
      </c>
      <c r="F16" s="71">
        <v>0</v>
      </c>
      <c r="G16" s="71">
        <f t="shared" si="1"/>
        <v>-20</v>
      </c>
      <c r="H16" s="12">
        <v>-20</v>
      </c>
      <c r="I16" s="20"/>
      <c r="J16" s="14">
        <f t="shared" si="0"/>
        <v>234</v>
      </c>
      <c r="K16" s="21">
        <f t="shared" si="2"/>
        <v>496</v>
      </c>
    </row>
    <row r="17" spans="2:11" ht="18" x14ac:dyDescent="0.35">
      <c r="B17" s="68">
        <v>45850</v>
      </c>
      <c r="C17" s="69" t="s">
        <v>54</v>
      </c>
      <c r="D17" s="69">
        <v>12</v>
      </c>
      <c r="E17" s="70" t="s">
        <v>7</v>
      </c>
      <c r="F17" s="71">
        <v>0</v>
      </c>
      <c r="G17" s="71">
        <f t="shared" si="1"/>
        <v>-20</v>
      </c>
      <c r="H17" s="12">
        <v>-20</v>
      </c>
      <c r="I17" s="20"/>
      <c r="J17" s="14">
        <f t="shared" si="0"/>
        <v>214</v>
      </c>
      <c r="K17" s="21">
        <f t="shared" si="2"/>
        <v>476</v>
      </c>
    </row>
    <row r="18" spans="2:11" ht="18" x14ac:dyDescent="0.35">
      <c r="B18" s="76">
        <v>45853</v>
      </c>
      <c r="C18" s="77" t="s">
        <v>322</v>
      </c>
      <c r="D18" s="77">
        <v>7</v>
      </c>
      <c r="E18" s="78" t="s">
        <v>8</v>
      </c>
      <c r="F18" s="25">
        <v>22</v>
      </c>
      <c r="G18" s="25">
        <f t="shared" si="1"/>
        <v>2</v>
      </c>
      <c r="H18" s="19">
        <v>-20</v>
      </c>
      <c r="I18" s="20"/>
      <c r="J18" s="14">
        <f t="shared" si="0"/>
        <v>216</v>
      </c>
      <c r="K18" s="21">
        <f t="shared" si="2"/>
        <v>456</v>
      </c>
    </row>
    <row r="19" spans="2:11" ht="18" x14ac:dyDescent="0.35">
      <c r="B19" s="68">
        <v>45853</v>
      </c>
      <c r="C19" s="69" t="s">
        <v>323</v>
      </c>
      <c r="D19" s="69">
        <v>10</v>
      </c>
      <c r="E19" s="70" t="s">
        <v>7</v>
      </c>
      <c r="F19" s="71">
        <v>0</v>
      </c>
      <c r="G19" s="71">
        <f t="shared" si="1"/>
        <v>-20</v>
      </c>
      <c r="H19" s="12">
        <v>-20</v>
      </c>
      <c r="I19" s="20"/>
      <c r="J19" s="14">
        <f t="shared" si="0"/>
        <v>196</v>
      </c>
      <c r="K19" s="21">
        <f t="shared" si="2"/>
        <v>436</v>
      </c>
    </row>
    <row r="20" spans="2:11" ht="18" x14ac:dyDescent="0.35">
      <c r="B20" s="68">
        <v>45855</v>
      </c>
      <c r="C20" s="69" t="s">
        <v>324</v>
      </c>
      <c r="D20" s="69">
        <v>17</v>
      </c>
      <c r="E20" s="70" t="s">
        <v>7</v>
      </c>
      <c r="F20" s="71">
        <v>0</v>
      </c>
      <c r="G20" s="71">
        <f t="shared" si="1"/>
        <v>-20</v>
      </c>
      <c r="H20" s="12">
        <v>-20</v>
      </c>
      <c r="I20" s="20"/>
      <c r="J20" s="14">
        <f t="shared" si="0"/>
        <v>176</v>
      </c>
      <c r="K20" s="21">
        <f t="shared" si="2"/>
        <v>416</v>
      </c>
    </row>
    <row r="21" spans="2:11" ht="18" x14ac:dyDescent="0.35">
      <c r="B21" s="76">
        <v>45855</v>
      </c>
      <c r="C21" s="77" t="s">
        <v>325</v>
      </c>
      <c r="D21" s="77">
        <v>6</v>
      </c>
      <c r="E21" s="78" t="s">
        <v>8</v>
      </c>
      <c r="F21" s="25">
        <v>20</v>
      </c>
      <c r="G21" s="25">
        <f t="shared" si="1"/>
        <v>0</v>
      </c>
      <c r="H21" s="19">
        <v>-20</v>
      </c>
      <c r="I21" s="20"/>
      <c r="J21" s="14">
        <f t="shared" si="0"/>
        <v>176</v>
      </c>
      <c r="K21" s="21">
        <f t="shared" si="2"/>
        <v>396</v>
      </c>
    </row>
    <row r="22" spans="2:11" ht="18" x14ac:dyDescent="0.35">
      <c r="B22" s="68">
        <v>45856</v>
      </c>
      <c r="C22" s="69" t="s">
        <v>227</v>
      </c>
      <c r="D22" s="69">
        <v>21</v>
      </c>
      <c r="E22" s="70" t="s">
        <v>7</v>
      </c>
      <c r="F22" s="71">
        <v>0</v>
      </c>
      <c r="G22" s="71">
        <f t="shared" si="1"/>
        <v>-20</v>
      </c>
      <c r="H22" s="12">
        <v>-20</v>
      </c>
      <c r="I22" s="20"/>
      <c r="J22" s="14">
        <f t="shared" si="0"/>
        <v>156</v>
      </c>
      <c r="K22" s="21">
        <f t="shared" si="2"/>
        <v>376</v>
      </c>
    </row>
    <row r="23" spans="2:11" ht="18" x14ac:dyDescent="0.35">
      <c r="B23" s="76">
        <v>45857</v>
      </c>
      <c r="C23" s="77" t="s">
        <v>328</v>
      </c>
      <c r="D23" s="77">
        <v>11</v>
      </c>
      <c r="E23" s="78" t="s">
        <v>8</v>
      </c>
      <c r="F23" s="25">
        <v>30</v>
      </c>
      <c r="G23" s="25">
        <f t="shared" si="1"/>
        <v>10</v>
      </c>
      <c r="H23" s="19">
        <v>-20</v>
      </c>
      <c r="I23" s="20"/>
      <c r="J23" s="14">
        <f t="shared" si="0"/>
        <v>166</v>
      </c>
      <c r="K23" s="21">
        <f t="shared" si="2"/>
        <v>356</v>
      </c>
    </row>
    <row r="24" spans="2:11" ht="18" x14ac:dyDescent="0.35">
      <c r="B24" s="72">
        <v>45857</v>
      </c>
      <c r="C24" s="73" t="s">
        <v>326</v>
      </c>
      <c r="D24" s="73">
        <v>13</v>
      </c>
      <c r="E24" s="74" t="s">
        <v>6</v>
      </c>
      <c r="F24" s="75">
        <v>164</v>
      </c>
      <c r="G24" s="75">
        <f t="shared" si="1"/>
        <v>144</v>
      </c>
      <c r="H24" s="8">
        <v>140</v>
      </c>
      <c r="I24" s="20"/>
      <c r="J24" s="14">
        <f t="shared" si="0"/>
        <v>310</v>
      </c>
      <c r="K24" s="21">
        <f t="shared" si="2"/>
        <v>496</v>
      </c>
    </row>
    <row r="25" spans="2:11" ht="18" x14ac:dyDescent="0.35">
      <c r="B25" s="68">
        <v>45857</v>
      </c>
      <c r="C25" s="69" t="s">
        <v>327</v>
      </c>
      <c r="D25" s="69">
        <v>67</v>
      </c>
      <c r="E25" s="70" t="s">
        <v>7</v>
      </c>
      <c r="F25" s="71">
        <v>0</v>
      </c>
      <c r="G25" s="71">
        <f t="shared" si="1"/>
        <v>-20</v>
      </c>
      <c r="H25" s="12">
        <v>-20</v>
      </c>
      <c r="I25" s="20"/>
      <c r="J25" s="14">
        <f t="shared" si="0"/>
        <v>290</v>
      </c>
      <c r="K25" s="21">
        <f t="shared" si="2"/>
        <v>476</v>
      </c>
    </row>
    <row r="26" spans="2:11" ht="18" x14ac:dyDescent="0.35">
      <c r="B26" s="68">
        <v>45859</v>
      </c>
      <c r="C26" s="69" t="s">
        <v>329</v>
      </c>
      <c r="D26" s="69">
        <v>81</v>
      </c>
      <c r="E26" s="70" t="s">
        <v>7</v>
      </c>
      <c r="F26" s="71">
        <v>0</v>
      </c>
      <c r="G26" s="71">
        <f t="shared" si="1"/>
        <v>-20</v>
      </c>
      <c r="H26" s="12">
        <v>-20</v>
      </c>
      <c r="I26" s="20"/>
      <c r="J26" s="14">
        <f t="shared" si="0"/>
        <v>270</v>
      </c>
      <c r="K26" s="21">
        <f t="shared" si="2"/>
        <v>456</v>
      </c>
    </row>
    <row r="27" spans="2:11" ht="18" x14ac:dyDescent="0.35">
      <c r="B27" s="72">
        <v>45860</v>
      </c>
      <c r="C27" s="73" t="s">
        <v>330</v>
      </c>
      <c r="D27" s="73">
        <v>7.5</v>
      </c>
      <c r="E27" s="74" t="s">
        <v>6</v>
      </c>
      <c r="F27" s="75">
        <v>98</v>
      </c>
      <c r="G27" s="75">
        <f t="shared" si="1"/>
        <v>78</v>
      </c>
      <c r="H27" s="8">
        <v>286</v>
      </c>
      <c r="I27" s="20"/>
      <c r="J27" s="14">
        <f t="shared" si="0"/>
        <v>348</v>
      </c>
      <c r="K27" s="21">
        <f t="shared" si="2"/>
        <v>742</v>
      </c>
    </row>
    <row r="28" spans="2:11" ht="18" x14ac:dyDescent="0.35">
      <c r="B28" s="68">
        <v>45860</v>
      </c>
      <c r="C28" s="69" t="s">
        <v>331</v>
      </c>
      <c r="D28" s="69">
        <v>11</v>
      </c>
      <c r="E28" s="70" t="s">
        <v>7</v>
      </c>
      <c r="F28" s="71">
        <v>0</v>
      </c>
      <c r="G28" s="71">
        <f t="shared" si="1"/>
        <v>-20</v>
      </c>
      <c r="H28" s="12">
        <v>-20</v>
      </c>
      <c r="I28" s="20"/>
      <c r="J28" s="14">
        <f t="shared" si="0"/>
        <v>328</v>
      </c>
      <c r="K28" s="21">
        <f t="shared" si="2"/>
        <v>722</v>
      </c>
    </row>
    <row r="29" spans="2:11" ht="18" x14ac:dyDescent="0.35">
      <c r="B29" s="72">
        <v>45862</v>
      </c>
      <c r="C29" s="73" t="s">
        <v>332</v>
      </c>
      <c r="D29" s="73">
        <v>7</v>
      </c>
      <c r="E29" s="74" t="s">
        <v>6</v>
      </c>
      <c r="F29" s="75">
        <v>92</v>
      </c>
      <c r="G29" s="75">
        <f t="shared" si="1"/>
        <v>72</v>
      </c>
      <c r="H29" s="8">
        <v>70</v>
      </c>
      <c r="I29" s="20"/>
      <c r="J29" s="14">
        <f t="shared" si="0"/>
        <v>400</v>
      </c>
      <c r="K29" s="21">
        <f t="shared" si="2"/>
        <v>792</v>
      </c>
    </row>
    <row r="30" spans="2:11" ht="18" x14ac:dyDescent="0.35">
      <c r="B30" s="76">
        <v>45862</v>
      </c>
      <c r="C30" s="77" t="s">
        <v>333</v>
      </c>
      <c r="D30" s="77">
        <v>9</v>
      </c>
      <c r="E30" s="78" t="s">
        <v>8</v>
      </c>
      <c r="F30" s="25">
        <v>26</v>
      </c>
      <c r="G30" s="25">
        <f t="shared" si="1"/>
        <v>6</v>
      </c>
      <c r="H30" s="19">
        <v>-20</v>
      </c>
      <c r="I30" s="20"/>
      <c r="J30" s="14">
        <f t="shared" si="0"/>
        <v>406</v>
      </c>
      <c r="K30" s="21">
        <f t="shared" si="2"/>
        <v>772</v>
      </c>
    </row>
    <row r="31" spans="2:11" ht="18" x14ac:dyDescent="0.35">
      <c r="B31" s="72">
        <v>45865</v>
      </c>
      <c r="C31" s="73" t="s">
        <v>334</v>
      </c>
      <c r="D31" s="73">
        <v>8</v>
      </c>
      <c r="E31" s="74" t="s">
        <v>6</v>
      </c>
      <c r="F31" s="75">
        <v>104</v>
      </c>
      <c r="G31" s="75">
        <f t="shared" si="1"/>
        <v>84</v>
      </c>
      <c r="H31" s="8">
        <v>266</v>
      </c>
      <c r="I31" s="20"/>
      <c r="J31" s="14">
        <f t="shared" si="0"/>
        <v>490</v>
      </c>
      <c r="K31" s="21">
        <f t="shared" si="2"/>
        <v>1038</v>
      </c>
    </row>
    <row r="32" spans="2:11" ht="18" x14ac:dyDescent="0.35">
      <c r="B32" s="76">
        <v>45865</v>
      </c>
      <c r="C32" s="77" t="s">
        <v>335</v>
      </c>
      <c r="D32" s="77">
        <v>21</v>
      </c>
      <c r="E32" s="78" t="s">
        <v>8</v>
      </c>
      <c r="F32" s="25">
        <v>50</v>
      </c>
      <c r="G32" s="25">
        <f t="shared" si="1"/>
        <v>30</v>
      </c>
      <c r="H32" s="19">
        <v>-20</v>
      </c>
      <c r="I32" s="20"/>
      <c r="J32" s="14">
        <f t="shared" si="0"/>
        <v>520</v>
      </c>
      <c r="K32" s="21">
        <f t="shared" si="2"/>
        <v>1018</v>
      </c>
    </row>
    <row r="33" spans="2:11" ht="18" x14ac:dyDescent="0.35">
      <c r="B33" s="68">
        <v>45867</v>
      </c>
      <c r="C33" s="69" t="s">
        <v>337</v>
      </c>
      <c r="D33" s="69">
        <v>13</v>
      </c>
      <c r="E33" s="70" t="s">
        <v>7</v>
      </c>
      <c r="F33" s="71">
        <v>0</v>
      </c>
      <c r="G33" s="71">
        <f t="shared" si="1"/>
        <v>-20</v>
      </c>
      <c r="H33" s="12">
        <v>-20</v>
      </c>
      <c r="I33" s="20"/>
      <c r="J33" s="14">
        <f t="shared" si="0"/>
        <v>500</v>
      </c>
      <c r="K33" s="21">
        <f t="shared" si="2"/>
        <v>998</v>
      </c>
    </row>
    <row r="34" spans="2:11" ht="18" x14ac:dyDescent="0.35">
      <c r="B34" s="68">
        <v>45869</v>
      </c>
      <c r="C34" s="69" t="s">
        <v>338</v>
      </c>
      <c r="D34" s="69">
        <v>6</v>
      </c>
      <c r="E34" s="70" t="s">
        <v>7</v>
      </c>
      <c r="F34" s="71">
        <v>0</v>
      </c>
      <c r="G34" s="71">
        <f t="shared" si="1"/>
        <v>-20</v>
      </c>
      <c r="H34" s="12">
        <v>-20</v>
      </c>
      <c r="I34" s="20"/>
      <c r="J34" s="14">
        <f t="shared" si="0"/>
        <v>480</v>
      </c>
      <c r="K34" s="21">
        <f t="shared" si="2"/>
        <v>978</v>
      </c>
    </row>
    <row r="35" spans="2:11" ht="18" x14ac:dyDescent="0.35">
      <c r="B35" s="76">
        <v>45869</v>
      </c>
      <c r="C35" s="77" t="s">
        <v>339</v>
      </c>
      <c r="D35" s="77">
        <v>12</v>
      </c>
      <c r="E35" s="78" t="s">
        <v>8</v>
      </c>
      <c r="F35" s="25">
        <v>32</v>
      </c>
      <c r="G35" s="25">
        <f t="shared" si="1"/>
        <v>12</v>
      </c>
      <c r="H35" s="19">
        <v>-20</v>
      </c>
      <c r="I35" s="20"/>
      <c r="J35" s="14">
        <f t="shared" si="0"/>
        <v>492</v>
      </c>
      <c r="K35" s="21">
        <f t="shared" si="2"/>
        <v>958</v>
      </c>
    </row>
    <row r="36" spans="2:11" ht="18" x14ac:dyDescent="0.35">
      <c r="B36" s="68"/>
      <c r="C36" s="69"/>
      <c r="D36" s="69"/>
      <c r="E36" s="70"/>
      <c r="F36" s="71"/>
      <c r="G36" s="71"/>
      <c r="H36" s="12"/>
      <c r="I36" s="20"/>
      <c r="J36" s="14"/>
      <c r="K36" s="21"/>
    </row>
    <row r="37" spans="2:11" ht="18" x14ac:dyDescent="0.35">
      <c r="B37" s="68"/>
      <c r="C37" s="68"/>
      <c r="D37" s="69"/>
      <c r="E37" s="70"/>
      <c r="F37" s="71"/>
      <c r="G37" s="71"/>
      <c r="H37" s="12"/>
      <c r="I37" s="20"/>
      <c r="J37" s="14"/>
      <c r="K37" s="21"/>
    </row>
    <row r="38" spans="2:11" ht="18" x14ac:dyDescent="0.35">
      <c r="B38" s="68"/>
      <c r="C38" s="69"/>
      <c r="D38" s="69"/>
      <c r="E38" s="70"/>
      <c r="F38" s="71"/>
      <c r="G38" s="71"/>
      <c r="H38" s="12"/>
      <c r="I38" s="20"/>
      <c r="J38" s="14"/>
      <c r="K38" s="21"/>
    </row>
    <row r="39" spans="2:11" ht="18" x14ac:dyDescent="0.35">
      <c r="B39" s="68"/>
      <c r="C39" s="69"/>
      <c r="D39" s="69"/>
      <c r="E39" s="70"/>
      <c r="F39" s="71"/>
      <c r="G39" s="71"/>
      <c r="H39" s="12"/>
      <c r="I39" s="20"/>
      <c r="J39" s="14"/>
      <c r="K39" s="21"/>
    </row>
    <row r="40" spans="2:11" x14ac:dyDescent="0.3">
      <c r="B40" s="20"/>
      <c r="C40" s="20"/>
      <c r="D40" s="20">
        <v>31</v>
      </c>
      <c r="E40" s="20"/>
      <c r="F40" s="79"/>
      <c r="G40" s="71"/>
      <c r="H40" s="12"/>
      <c r="I40" s="20"/>
      <c r="J40" s="14"/>
      <c r="K40" s="21"/>
    </row>
    <row r="41" spans="2:11" x14ac:dyDescent="0.3">
      <c r="F41" s="40" t="s">
        <v>28</v>
      </c>
      <c r="G41" s="81">
        <f>SUM(G5:G40)</f>
        <v>492</v>
      </c>
      <c r="H41" s="81">
        <f>SUM(H5:H40)</f>
        <v>958</v>
      </c>
    </row>
    <row r="42" spans="2:11" x14ac:dyDescent="0.3">
      <c r="F42" s="1" t="s">
        <v>11</v>
      </c>
      <c r="G42" s="24">
        <f>SUM(G41)/620</f>
        <v>0.79354838709677422</v>
      </c>
      <c r="H42" s="24">
        <f>SUM(H41)/620</f>
        <v>1.5451612903225806</v>
      </c>
    </row>
  </sheetData>
  <conditionalFormatting sqref="G41:H42">
    <cfRule type="cellIs" dxfId="50" priority="4" operator="lessThan">
      <formula>0</formula>
    </cfRule>
  </conditionalFormatting>
  <conditionalFormatting sqref="J5:J40">
    <cfRule type="cellIs" dxfId="49" priority="3" operator="greaterThan">
      <formula>0</formula>
    </cfRule>
  </conditionalFormatting>
  <conditionalFormatting sqref="J4:K40">
    <cfRule type="cellIs" dxfId="48" priority="1" operator="lessThan">
      <formula>0</formula>
    </cfRule>
    <cfRule type="cellIs" dxfId="47" priority="2" operator="greaterThan">
      <formula>0</formula>
    </cfRule>
  </conditionalFormatting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ECBDFE-CAA9-45CD-9391-AB72B616799F}">
  <dimension ref="A1"/>
  <sheetViews>
    <sheetView workbookViewId="0">
      <selection activeCell="T9" sqref="T9"/>
    </sheetView>
  </sheetViews>
  <sheetFormatPr defaultRowHeight="14.4" x14ac:dyDescent="0.3"/>
  <sheetData/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114DC7-9111-4114-A9E4-0704D6A0C419}">
  <dimension ref="A4:B4"/>
  <sheetViews>
    <sheetView topLeftCell="A31" workbookViewId="0">
      <selection activeCell="S12" sqref="S12"/>
    </sheetView>
  </sheetViews>
  <sheetFormatPr defaultRowHeight="14.4" x14ac:dyDescent="0.3"/>
  <sheetData>
    <row r="4" spans="1:2" x14ac:dyDescent="0.3">
      <c r="A4" s="83"/>
      <c r="B4" s="83"/>
    </row>
  </sheetData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08185D-DCEF-4A52-AD0D-55B3D35EF4E3}">
  <dimension ref="A1"/>
  <sheetViews>
    <sheetView workbookViewId="0">
      <selection activeCell="A3" sqref="A3"/>
    </sheetView>
  </sheetViews>
  <sheetFormatPr defaultRowHeight="14.4" x14ac:dyDescent="0.3"/>
  <sheetData/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85B97E-427C-4723-9FDC-176600CF8BBF}">
  <dimension ref="A1"/>
  <sheetViews>
    <sheetView workbookViewId="0">
      <selection activeCell="A3" sqref="A3"/>
    </sheetView>
  </sheetViews>
  <sheetFormatPr defaultRowHeight="14.4" x14ac:dyDescent="0.3"/>
  <sheetData/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2C281E-DEC8-4CA4-9AB2-7C972A6A5FFE}">
  <dimension ref="A1"/>
  <sheetViews>
    <sheetView workbookViewId="0">
      <selection activeCell="S12" sqref="S12"/>
    </sheetView>
  </sheetViews>
  <sheetFormatPr defaultRowHeight="14.4" x14ac:dyDescent="0.3"/>
  <sheetData/>
  <pageMargins left="0.7" right="0.7" top="0.75" bottom="0.75" header="0.3" footer="0.3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B518BE-25AB-497A-BF7F-7BAB73465CEA}">
  <dimension ref="A1"/>
  <sheetViews>
    <sheetView workbookViewId="0">
      <selection activeCell="A4" sqref="A4"/>
    </sheetView>
  </sheetViews>
  <sheetFormatPr defaultRowHeight="14.4" x14ac:dyDescent="0.3"/>
  <sheetData/>
  <pageMargins left="0.7" right="0.7" top="0.75" bottom="0.75" header="0.3" footer="0.3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985882-B560-47D1-AE24-90211EE78952}">
  <dimension ref="A1"/>
  <sheetViews>
    <sheetView workbookViewId="0">
      <selection activeCell="A4" sqref="A4"/>
    </sheetView>
  </sheetViews>
  <sheetFormatPr defaultRowHeight="14.4" x14ac:dyDescent="0.3"/>
  <sheetData/>
  <pageMargins left="0.7" right="0.7" top="0.75" bottom="0.75" header="0.3" footer="0.3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CFE879-2406-4402-BBFF-EBB35A3E3F7C}">
  <dimension ref="A1"/>
  <sheetViews>
    <sheetView topLeftCell="A21" workbookViewId="0">
      <selection activeCell="A4" sqref="A4"/>
    </sheetView>
  </sheetViews>
  <sheetFormatPr defaultRowHeight="14.4" x14ac:dyDescent="0.3"/>
  <sheetData/>
  <pageMargins left="0.7" right="0.7" top="0.75" bottom="0.75" header="0.3" footer="0.3"/>
  <drawing r:id="rId1"/>
  <legacy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753E9D-7B1D-4F0F-8A9A-E3D196D0773E}">
  <dimension ref="A1"/>
  <sheetViews>
    <sheetView topLeftCell="E1" workbookViewId="0">
      <selection activeCell="E3" sqref="E3"/>
    </sheetView>
  </sheetViews>
  <sheetFormatPr defaultRowHeight="14.4" x14ac:dyDescent="0.3"/>
  <sheetData/>
  <pageMargins left="0.7" right="0.7" top="0.75" bottom="0.75" header="0.3" footer="0.3"/>
  <drawing r:id="rId1"/>
  <legacy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B0D131-934B-4607-943E-61DDB18FF0AE}">
  <dimension ref="A1"/>
  <sheetViews>
    <sheetView workbookViewId="0">
      <selection activeCell="A4" sqref="A4"/>
    </sheetView>
  </sheetViews>
  <sheetFormatPr defaultRowHeight="14.4" x14ac:dyDescent="0.3"/>
  <sheetData/>
  <pageMargins left="0.7" right="0.7" top="0.75" bottom="0.75" header="0.3" footer="0.3"/>
  <drawing r:id="rId1"/>
  <legacy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FE07D7-7A9B-4FF9-9152-389DA13A9105}">
  <dimension ref="A1"/>
  <sheetViews>
    <sheetView workbookViewId="0">
      <selection activeCell="S7" sqref="S7"/>
    </sheetView>
  </sheetViews>
  <sheetFormatPr defaultRowHeight="14.4" x14ac:dyDescent="0.3"/>
  <sheetData/>
  <pageMargins left="0.7" right="0.7" top="0.75" bottom="0.75" header="0.3" footer="0.3"/>
  <drawing r:id="rId1"/>
  <legacy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11EFCD-3A74-4B7A-89BE-3A1999C53D61}">
  <dimension ref="A1"/>
  <sheetViews>
    <sheetView topLeftCell="A5" workbookViewId="0">
      <selection activeCell="A4" sqref="A4"/>
    </sheetView>
  </sheetViews>
  <sheetFormatPr defaultRowHeight="14.4" x14ac:dyDescent="0.3"/>
  <sheetData/>
  <pageMargins left="0.7" right="0.7" top="0.75" bottom="0.75" header="0.3" footer="0.3"/>
  <drawing r:id="rId1"/>
  <legacyDrawing r:id="rId2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968334-C90D-4701-A512-6967DEE846BD}">
  <dimension ref="A1"/>
  <sheetViews>
    <sheetView workbookViewId="0">
      <selection activeCell="A4" sqref="A4"/>
    </sheetView>
  </sheetViews>
  <sheetFormatPr defaultRowHeight="14.4" x14ac:dyDescent="0.3"/>
  <sheetData/>
  <pageMargins left="0.7" right="0.7" top="0.75" bottom="0.75" header="0.3" footer="0.3"/>
  <drawing r:id="rId1"/>
  <legacyDrawing r:id="rId2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375780-869E-40A5-8124-4A484D7E61A5}">
  <dimension ref="A1"/>
  <sheetViews>
    <sheetView workbookViewId="0">
      <selection activeCell="S14" sqref="S14"/>
    </sheetView>
  </sheetViews>
  <sheetFormatPr defaultRowHeight="14.4" x14ac:dyDescent="0.3"/>
  <sheetData/>
  <pageMargins left="0.7" right="0.7" top="0.75" bottom="0.75" header="0.3" footer="0.3"/>
  <drawing r:id="rId1"/>
  <legacyDrawing r:id="rId2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3F612F-B983-4C6D-941D-6F24EDA0EA58}">
  <dimension ref="A1:V471"/>
  <sheetViews>
    <sheetView topLeftCell="A27" workbookViewId="0">
      <selection activeCell="H39" sqref="C36:H39"/>
    </sheetView>
  </sheetViews>
  <sheetFormatPr defaultRowHeight="14.4" x14ac:dyDescent="0.3"/>
  <cols>
    <col min="1" max="1" width="12.77734375" customWidth="1"/>
    <col min="3" max="3" width="30.6640625" customWidth="1"/>
    <col min="4" max="4" width="10.109375" customWidth="1"/>
    <col min="7" max="7" width="15.88671875" customWidth="1"/>
    <col min="8" max="8" width="15.88671875" style="15" customWidth="1"/>
    <col min="10" max="12" width="16.44140625" customWidth="1"/>
    <col min="13" max="13" width="11.44140625" customWidth="1"/>
    <col min="16" max="16" width="12.21875" customWidth="1"/>
    <col min="18" max="18" width="11.21875" customWidth="1"/>
  </cols>
  <sheetData>
    <row r="1" spans="1:22" x14ac:dyDescent="0.3">
      <c r="O1" t="s">
        <v>238</v>
      </c>
      <c r="P1" t="s">
        <v>239</v>
      </c>
    </row>
    <row r="2" spans="1:22" x14ac:dyDescent="0.3">
      <c r="O2" t="s">
        <v>240</v>
      </c>
      <c r="P2" t="s">
        <v>243</v>
      </c>
      <c r="Q2" t="s">
        <v>250</v>
      </c>
    </row>
    <row r="3" spans="1:22" x14ac:dyDescent="0.3">
      <c r="A3" s="3"/>
      <c r="B3" s="1" t="s">
        <v>0</v>
      </c>
      <c r="C3" s="1" t="s">
        <v>1</v>
      </c>
      <c r="D3" s="1" t="s">
        <v>2</v>
      </c>
      <c r="E3" s="2" t="s">
        <v>3</v>
      </c>
      <c r="F3" s="1" t="s">
        <v>4</v>
      </c>
      <c r="G3" s="1" t="s">
        <v>27</v>
      </c>
      <c r="H3" s="10" t="s">
        <v>26</v>
      </c>
      <c r="I3" s="3"/>
      <c r="J3" s="4" t="s">
        <v>5</v>
      </c>
      <c r="K3" s="1" t="s">
        <v>46</v>
      </c>
      <c r="L3" s="3"/>
      <c r="M3" s="50" t="s">
        <v>237</v>
      </c>
      <c r="N3" s="1" t="s">
        <v>28</v>
      </c>
      <c r="O3" s="23">
        <v>231</v>
      </c>
      <c r="P3" s="23">
        <v>284</v>
      </c>
      <c r="Q3" s="51">
        <v>300</v>
      </c>
      <c r="R3" s="20"/>
      <c r="S3" s="20"/>
      <c r="U3" s="1">
        <f>COUNTIF(E2:E11255,"p")+U5</f>
        <v>166</v>
      </c>
      <c r="V3" s="1" t="s">
        <v>9</v>
      </c>
    </row>
    <row r="4" spans="1:22" ht="18" x14ac:dyDescent="0.35">
      <c r="B4" s="16">
        <v>45413</v>
      </c>
      <c r="C4" s="17" t="s">
        <v>12</v>
      </c>
      <c r="D4" s="17">
        <v>34</v>
      </c>
      <c r="E4" s="18" t="s">
        <v>8</v>
      </c>
      <c r="F4" s="19">
        <v>76</v>
      </c>
      <c r="G4" s="19">
        <f t="shared" ref="G4:G18" si="0">SUM(F4-20)</f>
        <v>56</v>
      </c>
      <c r="H4" s="19">
        <v>-20</v>
      </c>
      <c r="I4" s="13"/>
      <c r="J4" s="14">
        <v>56</v>
      </c>
      <c r="K4" s="21">
        <f>SUM(H4)</f>
        <v>-20</v>
      </c>
      <c r="L4" s="22"/>
      <c r="M4" s="50"/>
      <c r="N4" s="1" t="s">
        <v>11</v>
      </c>
      <c r="O4" s="24">
        <v>0.77</v>
      </c>
      <c r="P4" s="24">
        <v>0.94666666666666666</v>
      </c>
      <c r="Q4" s="10"/>
      <c r="R4" s="1"/>
      <c r="S4" s="20"/>
      <c r="U4" s="1"/>
      <c r="V4" s="1"/>
    </row>
    <row r="5" spans="1:22" ht="18" x14ac:dyDescent="0.35">
      <c r="B5" s="9">
        <v>45414</v>
      </c>
      <c r="C5" s="10" t="s">
        <v>13</v>
      </c>
      <c r="D5" s="10">
        <v>15</v>
      </c>
      <c r="E5" s="11" t="s">
        <v>7</v>
      </c>
      <c r="F5" s="12">
        <v>0</v>
      </c>
      <c r="G5" s="12">
        <f t="shared" si="0"/>
        <v>-20</v>
      </c>
      <c r="H5" s="12">
        <v>-20</v>
      </c>
      <c r="I5" s="13"/>
      <c r="J5" s="14">
        <f t="shared" ref="J5:J18" si="1">SUM(J4,G5)</f>
        <v>36</v>
      </c>
      <c r="K5" s="21">
        <f>SUM(K4+H5)</f>
        <v>-40</v>
      </c>
      <c r="L5" s="22"/>
      <c r="M5" s="50"/>
      <c r="N5" s="1"/>
      <c r="O5" s="10"/>
      <c r="P5" s="10"/>
      <c r="Q5" s="10"/>
      <c r="R5" s="1"/>
      <c r="S5" s="20"/>
      <c r="U5" s="1">
        <f>COUNTIF(E2:E11255,"W")</f>
        <v>47</v>
      </c>
      <c r="V5" s="1" t="s">
        <v>10</v>
      </c>
    </row>
    <row r="6" spans="1:22" ht="18" x14ac:dyDescent="0.35">
      <c r="B6" s="9">
        <v>45781</v>
      </c>
      <c r="C6" s="10" t="s">
        <v>14</v>
      </c>
      <c r="D6" s="10">
        <v>8</v>
      </c>
      <c r="E6" s="11" t="s">
        <v>7</v>
      </c>
      <c r="F6" s="12">
        <v>0</v>
      </c>
      <c r="G6" s="12">
        <f t="shared" si="0"/>
        <v>-20</v>
      </c>
      <c r="H6" s="12">
        <v>-20</v>
      </c>
      <c r="I6" s="13"/>
      <c r="J6" s="14">
        <f t="shared" si="1"/>
        <v>16</v>
      </c>
      <c r="K6" s="21">
        <f t="shared" ref="K6:K18" si="2">SUM(K5+H6)</f>
        <v>-60</v>
      </c>
      <c r="L6" s="22"/>
      <c r="M6" s="50" t="s">
        <v>241</v>
      </c>
      <c r="N6" s="1" t="s">
        <v>28</v>
      </c>
      <c r="O6" s="23">
        <v>120</v>
      </c>
      <c r="P6" s="23">
        <v>271</v>
      </c>
      <c r="Q6" s="10">
        <v>320</v>
      </c>
      <c r="R6" s="20"/>
      <c r="S6" s="20"/>
    </row>
    <row r="7" spans="1:22" ht="18" x14ac:dyDescent="0.35">
      <c r="B7" s="9">
        <v>45788</v>
      </c>
      <c r="C7" s="10" t="s">
        <v>15</v>
      </c>
      <c r="D7" s="10">
        <v>41</v>
      </c>
      <c r="E7" s="11" t="s">
        <v>7</v>
      </c>
      <c r="F7" s="12">
        <v>0</v>
      </c>
      <c r="G7" s="12">
        <f t="shared" si="0"/>
        <v>-20</v>
      </c>
      <c r="H7" s="12">
        <v>-20</v>
      </c>
      <c r="I7" s="13"/>
      <c r="J7" s="14">
        <f t="shared" si="1"/>
        <v>-4</v>
      </c>
      <c r="K7" s="21">
        <f t="shared" si="2"/>
        <v>-80</v>
      </c>
      <c r="L7" s="22"/>
      <c r="M7" s="50"/>
      <c r="N7" s="1" t="s">
        <v>11</v>
      </c>
      <c r="O7" s="24">
        <v>0.375</v>
      </c>
      <c r="P7" s="24">
        <v>0.84687500000000004</v>
      </c>
      <c r="Q7" s="10"/>
      <c r="R7" s="20"/>
      <c r="S7" s="20"/>
    </row>
    <row r="8" spans="1:22" ht="18" x14ac:dyDescent="0.35">
      <c r="B8" s="9">
        <v>45789</v>
      </c>
      <c r="C8" s="10" t="s">
        <v>16</v>
      </c>
      <c r="D8" s="10">
        <v>11</v>
      </c>
      <c r="E8" s="11" t="s">
        <v>7</v>
      </c>
      <c r="F8" s="12">
        <v>0</v>
      </c>
      <c r="G8" s="12">
        <f t="shared" si="0"/>
        <v>-20</v>
      </c>
      <c r="H8" s="12">
        <v>-20</v>
      </c>
      <c r="I8" s="13"/>
      <c r="J8" s="14">
        <f t="shared" si="1"/>
        <v>-24</v>
      </c>
      <c r="K8" s="21">
        <f t="shared" si="2"/>
        <v>-100</v>
      </c>
      <c r="L8" s="22"/>
      <c r="M8" s="20"/>
      <c r="N8" s="1"/>
      <c r="O8" s="10"/>
      <c r="P8" s="48"/>
      <c r="Q8" s="10"/>
      <c r="R8" s="20"/>
      <c r="S8" s="20"/>
    </row>
    <row r="9" spans="1:22" ht="18" x14ac:dyDescent="0.35">
      <c r="B9" s="5">
        <v>45791</v>
      </c>
      <c r="C9" s="6" t="s">
        <v>17</v>
      </c>
      <c r="D9" s="6">
        <v>5.5</v>
      </c>
      <c r="E9" s="7" t="s">
        <v>6</v>
      </c>
      <c r="F9" s="8">
        <v>74</v>
      </c>
      <c r="G9" s="8">
        <f t="shared" si="0"/>
        <v>54</v>
      </c>
      <c r="H9" s="8">
        <v>96</v>
      </c>
      <c r="I9" s="13"/>
      <c r="J9" s="14">
        <f t="shared" si="1"/>
        <v>30</v>
      </c>
      <c r="K9" s="21">
        <f t="shared" si="2"/>
        <v>-4</v>
      </c>
      <c r="L9" s="22"/>
      <c r="M9" s="20" t="s">
        <v>242</v>
      </c>
      <c r="N9" s="1" t="s">
        <v>28</v>
      </c>
      <c r="O9" s="23">
        <v>91</v>
      </c>
      <c r="P9" s="23">
        <v>168</v>
      </c>
      <c r="Q9" s="10">
        <v>320</v>
      </c>
      <c r="R9" s="1"/>
      <c r="S9" s="20"/>
    </row>
    <row r="10" spans="1:22" ht="18" x14ac:dyDescent="0.35">
      <c r="B10" s="5">
        <v>45792</v>
      </c>
      <c r="C10" s="6" t="s">
        <v>18</v>
      </c>
      <c r="D10" s="6">
        <v>26</v>
      </c>
      <c r="E10" s="7" t="s">
        <v>6</v>
      </c>
      <c r="F10" s="8">
        <v>320</v>
      </c>
      <c r="G10" s="8">
        <f t="shared" si="0"/>
        <v>300</v>
      </c>
      <c r="H10" s="8">
        <v>448</v>
      </c>
      <c r="I10" s="13"/>
      <c r="J10" s="14">
        <f t="shared" si="1"/>
        <v>330</v>
      </c>
      <c r="K10" s="21">
        <f t="shared" si="2"/>
        <v>444</v>
      </c>
      <c r="L10" s="22"/>
      <c r="M10" s="20"/>
      <c r="N10" s="1" t="s">
        <v>11</v>
      </c>
      <c r="O10" s="24">
        <v>0.28437499999999999</v>
      </c>
      <c r="P10" s="24">
        <v>0.56000000000000005</v>
      </c>
      <c r="Q10" s="10"/>
      <c r="R10" s="1"/>
      <c r="S10" s="20"/>
    </row>
    <row r="11" spans="1:22" ht="18" x14ac:dyDescent="0.35">
      <c r="B11" s="9">
        <v>45792</v>
      </c>
      <c r="C11" s="10" t="s">
        <v>19</v>
      </c>
      <c r="D11" s="10">
        <v>8.5</v>
      </c>
      <c r="E11" s="11" t="s">
        <v>7</v>
      </c>
      <c r="F11" s="12">
        <v>0</v>
      </c>
      <c r="G11" s="12">
        <f t="shared" si="0"/>
        <v>-20</v>
      </c>
      <c r="H11" s="12">
        <v>-20</v>
      </c>
      <c r="I11" s="13"/>
      <c r="J11" s="14">
        <f t="shared" si="1"/>
        <v>310</v>
      </c>
      <c r="K11" s="21">
        <f t="shared" si="2"/>
        <v>424</v>
      </c>
      <c r="L11" s="22"/>
      <c r="M11" s="20"/>
      <c r="N11" s="1"/>
      <c r="O11" s="10"/>
      <c r="P11" s="10"/>
      <c r="Q11" s="10"/>
      <c r="R11" s="1"/>
      <c r="S11" s="20"/>
    </row>
    <row r="12" spans="1:22" ht="18" x14ac:dyDescent="0.35">
      <c r="B12" s="9">
        <v>45793</v>
      </c>
      <c r="C12" s="10" t="s">
        <v>20</v>
      </c>
      <c r="D12" s="10">
        <v>34</v>
      </c>
      <c r="E12" s="11" t="s">
        <v>7</v>
      </c>
      <c r="F12" s="12">
        <v>0</v>
      </c>
      <c r="G12" s="12">
        <f t="shared" si="0"/>
        <v>-20</v>
      </c>
      <c r="H12" s="12">
        <v>-20</v>
      </c>
      <c r="I12" s="13"/>
      <c r="J12" s="14">
        <f t="shared" si="1"/>
        <v>290</v>
      </c>
      <c r="K12" s="21">
        <f t="shared" si="2"/>
        <v>404</v>
      </c>
      <c r="L12" s="22"/>
      <c r="M12" s="20" t="s">
        <v>244</v>
      </c>
      <c r="N12" s="1" t="s">
        <v>28</v>
      </c>
      <c r="O12" s="23">
        <v>37</v>
      </c>
      <c r="P12" s="52">
        <v>-120</v>
      </c>
      <c r="Q12" s="10">
        <v>320</v>
      </c>
      <c r="R12" s="1"/>
      <c r="S12" s="20"/>
    </row>
    <row r="13" spans="1:22" ht="18" x14ac:dyDescent="0.35">
      <c r="B13" s="16">
        <v>45793</v>
      </c>
      <c r="C13" s="17" t="s">
        <v>20</v>
      </c>
      <c r="D13" s="17">
        <v>17</v>
      </c>
      <c r="E13" s="18" t="s">
        <v>8</v>
      </c>
      <c r="F13" s="19">
        <v>42</v>
      </c>
      <c r="G13" s="19">
        <f t="shared" si="0"/>
        <v>22</v>
      </c>
      <c r="H13" s="25">
        <v>-20</v>
      </c>
      <c r="I13" s="13"/>
      <c r="J13" s="14">
        <f t="shared" si="1"/>
        <v>312</v>
      </c>
      <c r="K13" s="21">
        <f t="shared" si="2"/>
        <v>384</v>
      </c>
      <c r="L13" s="22"/>
      <c r="M13" s="20"/>
      <c r="N13" s="1" t="s">
        <v>11</v>
      </c>
      <c r="O13" s="24">
        <v>0.11562500000000001</v>
      </c>
      <c r="P13" s="53">
        <v>-0.4</v>
      </c>
      <c r="Q13" s="51"/>
      <c r="R13" s="20"/>
      <c r="S13" s="20"/>
    </row>
    <row r="14" spans="1:22" ht="21" x14ac:dyDescent="0.4">
      <c r="B14" s="16">
        <v>45794</v>
      </c>
      <c r="C14" s="17" t="s">
        <v>21</v>
      </c>
      <c r="D14" s="17">
        <v>5.5</v>
      </c>
      <c r="E14" s="18" t="s">
        <v>8</v>
      </c>
      <c r="F14" s="19">
        <v>19</v>
      </c>
      <c r="G14" s="19">
        <f t="shared" si="0"/>
        <v>-1</v>
      </c>
      <c r="H14" s="25">
        <v>-20</v>
      </c>
      <c r="I14" s="13"/>
      <c r="J14" s="14">
        <f t="shared" si="1"/>
        <v>311</v>
      </c>
      <c r="K14" s="21">
        <f t="shared" si="2"/>
        <v>364</v>
      </c>
      <c r="L14" s="22"/>
      <c r="M14" s="20"/>
      <c r="N14" s="1"/>
      <c r="O14" s="10"/>
      <c r="P14" s="49"/>
      <c r="Q14" s="51"/>
      <c r="R14" s="20"/>
      <c r="S14" s="20"/>
    </row>
    <row r="15" spans="1:22" ht="18" x14ac:dyDescent="0.35">
      <c r="B15" s="9">
        <v>45795</v>
      </c>
      <c r="C15" s="10" t="s">
        <v>22</v>
      </c>
      <c r="D15" s="10">
        <v>9</v>
      </c>
      <c r="E15" s="11" t="s">
        <v>7</v>
      </c>
      <c r="F15" s="12">
        <v>0</v>
      </c>
      <c r="G15" s="12">
        <f t="shared" si="0"/>
        <v>-20</v>
      </c>
      <c r="H15" s="12">
        <v>-20</v>
      </c>
      <c r="I15" s="13"/>
      <c r="J15" s="14">
        <f t="shared" si="1"/>
        <v>291</v>
      </c>
      <c r="K15" s="21">
        <f t="shared" si="2"/>
        <v>344</v>
      </c>
      <c r="L15" s="22"/>
      <c r="M15" s="20" t="s">
        <v>245</v>
      </c>
      <c r="N15" s="1" t="s">
        <v>28</v>
      </c>
      <c r="O15" s="23">
        <v>99</v>
      </c>
      <c r="P15" s="23">
        <v>330</v>
      </c>
      <c r="Q15" s="51">
        <v>580</v>
      </c>
      <c r="R15" s="20"/>
      <c r="S15" s="20"/>
    </row>
    <row r="16" spans="1:22" ht="18" x14ac:dyDescent="0.35">
      <c r="B16" s="9">
        <v>45796</v>
      </c>
      <c r="C16" s="10" t="s">
        <v>23</v>
      </c>
      <c r="D16" s="10">
        <v>51</v>
      </c>
      <c r="E16" s="11" t="s">
        <v>7</v>
      </c>
      <c r="F16" s="12">
        <v>0</v>
      </c>
      <c r="G16" s="12">
        <f t="shared" si="0"/>
        <v>-20</v>
      </c>
      <c r="H16" s="12">
        <v>-20</v>
      </c>
      <c r="I16" s="13"/>
      <c r="J16" s="14">
        <f t="shared" si="1"/>
        <v>271</v>
      </c>
      <c r="K16" s="21">
        <f t="shared" si="2"/>
        <v>324</v>
      </c>
      <c r="L16" s="22"/>
      <c r="M16" s="20"/>
      <c r="N16" s="1" t="s">
        <v>11</v>
      </c>
      <c r="O16" s="24">
        <v>0.1706896551724138</v>
      </c>
      <c r="P16" s="24">
        <v>0.56896551724137934</v>
      </c>
      <c r="Q16" s="51"/>
      <c r="R16" s="20"/>
      <c r="S16" s="20"/>
    </row>
    <row r="17" spans="2:19" ht="18" x14ac:dyDescent="0.35">
      <c r="B17" s="9">
        <v>45798</v>
      </c>
      <c r="C17" s="10" t="s">
        <v>24</v>
      </c>
      <c r="D17" s="10">
        <v>17</v>
      </c>
      <c r="E17" s="11" t="s">
        <v>7</v>
      </c>
      <c r="F17" s="12">
        <v>0</v>
      </c>
      <c r="G17" s="12">
        <f t="shared" si="0"/>
        <v>-20</v>
      </c>
      <c r="H17" s="12">
        <v>-20</v>
      </c>
      <c r="I17" s="15"/>
      <c r="J17" s="14">
        <f t="shared" si="1"/>
        <v>251</v>
      </c>
      <c r="K17" s="21">
        <f t="shared" si="2"/>
        <v>304</v>
      </c>
      <c r="L17" s="22"/>
      <c r="M17" s="20"/>
      <c r="N17" s="20"/>
      <c r="O17" s="20"/>
      <c r="P17" s="20"/>
      <c r="Q17" s="20"/>
      <c r="R17" s="20"/>
      <c r="S17" s="20"/>
    </row>
    <row r="18" spans="2:19" ht="18" x14ac:dyDescent="0.35">
      <c r="B18" s="9">
        <v>45807</v>
      </c>
      <c r="C18" s="10" t="s">
        <v>25</v>
      </c>
      <c r="D18" s="10">
        <v>15</v>
      </c>
      <c r="E18" s="11" t="s">
        <v>7</v>
      </c>
      <c r="F18" s="12">
        <v>0</v>
      </c>
      <c r="G18" s="12">
        <f t="shared" si="0"/>
        <v>-20</v>
      </c>
      <c r="H18" s="12">
        <v>-20</v>
      </c>
      <c r="I18" s="15"/>
      <c r="J18" s="14">
        <f t="shared" si="1"/>
        <v>231</v>
      </c>
      <c r="K18" s="21">
        <f t="shared" si="2"/>
        <v>284</v>
      </c>
      <c r="L18" s="22"/>
      <c r="M18" s="20" t="s">
        <v>246</v>
      </c>
      <c r="N18" s="1" t="s">
        <v>28</v>
      </c>
      <c r="O18" s="23">
        <v>38</v>
      </c>
      <c r="P18" s="23">
        <v>19</v>
      </c>
      <c r="Q18" s="20">
        <v>260</v>
      </c>
      <c r="R18" s="20"/>
      <c r="S18" s="20"/>
    </row>
    <row r="19" spans="2:19" ht="18" x14ac:dyDescent="0.35">
      <c r="B19" s="16">
        <v>45809</v>
      </c>
      <c r="C19" s="17" t="s">
        <v>29</v>
      </c>
      <c r="D19" s="17">
        <v>9</v>
      </c>
      <c r="E19" s="18" t="s">
        <v>8</v>
      </c>
      <c r="F19" s="19">
        <v>26</v>
      </c>
      <c r="G19" s="19">
        <f t="shared" ref="G19:G34" si="3">SUM(F19-20)</f>
        <v>6</v>
      </c>
      <c r="H19" s="19">
        <v>-20</v>
      </c>
      <c r="J19" s="14">
        <v>6</v>
      </c>
      <c r="K19" s="21">
        <f>SUM(H19)</f>
        <v>-20</v>
      </c>
      <c r="M19" s="20"/>
      <c r="N19" s="1" t="s">
        <v>11</v>
      </c>
      <c r="O19" s="24">
        <v>0.14615384615384616</v>
      </c>
      <c r="P19" s="24">
        <v>7.3076923076923081E-2</v>
      </c>
      <c r="Q19" s="20"/>
      <c r="R19" s="20"/>
      <c r="S19" s="20"/>
    </row>
    <row r="20" spans="2:19" ht="18" x14ac:dyDescent="0.35">
      <c r="B20" s="9">
        <v>45809</v>
      </c>
      <c r="C20" s="10" t="s">
        <v>30</v>
      </c>
      <c r="D20" s="10">
        <v>26</v>
      </c>
      <c r="E20" s="11" t="s">
        <v>7</v>
      </c>
      <c r="F20" s="12">
        <v>0</v>
      </c>
      <c r="G20" s="12">
        <f t="shared" si="3"/>
        <v>-20</v>
      </c>
      <c r="H20" s="12">
        <v>-20</v>
      </c>
      <c r="J20" s="14">
        <f t="shared" ref="J20:J34" si="4">SUM(J19,G20)</f>
        <v>-14</v>
      </c>
      <c r="K20" s="21">
        <f>SUM(K19+H20)</f>
        <v>-40</v>
      </c>
      <c r="M20" s="10"/>
      <c r="N20" s="12"/>
      <c r="O20" s="12"/>
      <c r="P20" s="51"/>
      <c r="Q20" s="20"/>
      <c r="R20" s="20"/>
      <c r="S20" s="20"/>
    </row>
    <row r="21" spans="2:19" ht="18" x14ac:dyDescent="0.35">
      <c r="B21" s="9">
        <v>45815</v>
      </c>
      <c r="C21" s="10" t="s">
        <v>31</v>
      </c>
      <c r="D21" s="10">
        <v>15</v>
      </c>
      <c r="E21" s="11" t="s">
        <v>7</v>
      </c>
      <c r="F21" s="12">
        <v>0</v>
      </c>
      <c r="G21" s="12">
        <f t="shared" si="3"/>
        <v>-20</v>
      </c>
      <c r="H21" s="12">
        <v>-20</v>
      </c>
      <c r="J21" s="14">
        <f t="shared" si="4"/>
        <v>-34</v>
      </c>
      <c r="K21" s="21">
        <f t="shared" ref="K21:K34" si="5">SUM(K20+H21)</f>
        <v>-60</v>
      </c>
      <c r="M21" s="10" t="s">
        <v>247</v>
      </c>
      <c r="N21" s="1" t="s">
        <v>28</v>
      </c>
      <c r="O21" s="62">
        <v>-7</v>
      </c>
      <c r="P21" s="62">
        <v>-207</v>
      </c>
      <c r="Q21" s="20">
        <v>480</v>
      </c>
      <c r="R21" s="20"/>
      <c r="S21" s="20"/>
    </row>
    <row r="22" spans="2:19" ht="18" x14ac:dyDescent="0.35">
      <c r="B22" s="9">
        <v>45816</v>
      </c>
      <c r="C22" s="10" t="s">
        <v>32</v>
      </c>
      <c r="D22" s="10">
        <v>9</v>
      </c>
      <c r="E22" s="11" t="s">
        <v>7</v>
      </c>
      <c r="F22" s="12">
        <v>0</v>
      </c>
      <c r="G22" s="12">
        <f t="shared" si="3"/>
        <v>-20</v>
      </c>
      <c r="H22" s="12">
        <v>-20</v>
      </c>
      <c r="J22" s="14">
        <f t="shared" si="4"/>
        <v>-54</v>
      </c>
      <c r="K22" s="21">
        <f t="shared" si="5"/>
        <v>-80</v>
      </c>
      <c r="M22" s="51"/>
      <c r="N22" s="1" t="s">
        <v>11</v>
      </c>
      <c r="O22" s="61">
        <v>-2.6923076923076925E-2</v>
      </c>
      <c r="P22" s="61">
        <v>-0.7961538461538461</v>
      </c>
      <c r="Q22" s="20"/>
      <c r="R22" s="20"/>
      <c r="S22" s="20"/>
    </row>
    <row r="23" spans="2:19" ht="18" x14ac:dyDescent="0.35">
      <c r="B23" s="9">
        <v>45818</v>
      </c>
      <c r="C23" s="10" t="s">
        <v>33</v>
      </c>
      <c r="D23" s="10">
        <v>12</v>
      </c>
      <c r="E23" s="11" t="s">
        <v>7</v>
      </c>
      <c r="F23" s="12">
        <v>0</v>
      </c>
      <c r="G23" s="12">
        <f t="shared" si="3"/>
        <v>-20</v>
      </c>
      <c r="H23" s="12">
        <v>-20</v>
      </c>
      <c r="J23" s="14">
        <f t="shared" si="4"/>
        <v>-74</v>
      </c>
      <c r="K23" s="21">
        <f t="shared" si="5"/>
        <v>-100</v>
      </c>
      <c r="M23" s="51"/>
      <c r="N23" s="51"/>
      <c r="O23" s="51"/>
      <c r="P23" s="51"/>
      <c r="Q23" s="20"/>
      <c r="R23" s="20"/>
      <c r="S23" s="20"/>
    </row>
    <row r="24" spans="2:19" ht="18" x14ac:dyDescent="0.35">
      <c r="B24" s="9">
        <v>45821</v>
      </c>
      <c r="C24" s="10" t="s">
        <v>34</v>
      </c>
      <c r="D24" s="10">
        <v>15</v>
      </c>
      <c r="E24" s="11" t="s">
        <v>7</v>
      </c>
      <c r="F24" s="12">
        <v>0</v>
      </c>
      <c r="G24" s="12">
        <f t="shared" si="3"/>
        <v>-20</v>
      </c>
      <c r="H24" s="12">
        <v>-20</v>
      </c>
      <c r="J24" s="14">
        <f t="shared" si="4"/>
        <v>-94</v>
      </c>
      <c r="K24" s="21">
        <f t="shared" si="5"/>
        <v>-120</v>
      </c>
      <c r="L24" s="3"/>
      <c r="M24" s="51" t="s">
        <v>248</v>
      </c>
      <c r="N24" s="1" t="s">
        <v>28</v>
      </c>
      <c r="O24" s="23">
        <v>116</v>
      </c>
      <c r="P24" s="23">
        <v>58</v>
      </c>
      <c r="Q24" s="20">
        <v>240</v>
      </c>
      <c r="R24" s="20"/>
      <c r="S24" s="20"/>
    </row>
    <row r="25" spans="2:19" ht="18" x14ac:dyDescent="0.35">
      <c r="B25" s="9">
        <v>45822</v>
      </c>
      <c r="C25" s="10" t="s">
        <v>35</v>
      </c>
      <c r="D25" s="10">
        <v>12</v>
      </c>
      <c r="E25" s="11" t="s">
        <v>7</v>
      </c>
      <c r="F25" s="12">
        <v>0</v>
      </c>
      <c r="G25" s="12">
        <f t="shared" si="3"/>
        <v>-20</v>
      </c>
      <c r="H25" s="12">
        <v>-20</v>
      </c>
      <c r="J25" s="14">
        <f t="shared" si="4"/>
        <v>-114</v>
      </c>
      <c r="K25" s="21">
        <f t="shared" si="5"/>
        <v>-140</v>
      </c>
      <c r="L25" s="22"/>
      <c r="M25" s="51"/>
      <c r="N25" s="1" t="s">
        <v>11</v>
      </c>
      <c r="O25" s="24">
        <f>SUM(O24)/240</f>
        <v>0.48333333333333334</v>
      </c>
      <c r="P25" s="24">
        <f>SUM(P24)/240</f>
        <v>0.24166666666666667</v>
      </c>
      <c r="Q25" s="20"/>
      <c r="R25" s="20"/>
      <c r="S25" s="20"/>
    </row>
    <row r="26" spans="2:19" ht="18" x14ac:dyDescent="0.35">
      <c r="B26" s="9">
        <v>45823</v>
      </c>
      <c r="C26" s="10" t="s">
        <v>36</v>
      </c>
      <c r="D26" s="10">
        <v>15</v>
      </c>
      <c r="E26" s="11" t="s">
        <v>7</v>
      </c>
      <c r="F26" s="12">
        <v>0</v>
      </c>
      <c r="G26" s="12">
        <f t="shared" si="3"/>
        <v>-20</v>
      </c>
      <c r="H26" s="12">
        <v>-20</v>
      </c>
      <c r="J26" s="14">
        <f t="shared" si="4"/>
        <v>-134</v>
      </c>
      <c r="K26" s="21">
        <f t="shared" si="5"/>
        <v>-160</v>
      </c>
      <c r="L26" s="22"/>
      <c r="M26" s="20"/>
      <c r="N26" s="20"/>
      <c r="O26" s="20"/>
      <c r="P26" s="20"/>
      <c r="Q26" s="20"/>
      <c r="R26" s="20"/>
      <c r="S26" s="20"/>
    </row>
    <row r="27" spans="2:19" ht="18" x14ac:dyDescent="0.35">
      <c r="B27" s="16">
        <v>45824</v>
      </c>
      <c r="C27" s="17" t="s">
        <v>37</v>
      </c>
      <c r="D27" s="17" t="s">
        <v>38</v>
      </c>
      <c r="E27" s="18" t="s">
        <v>8</v>
      </c>
      <c r="F27" s="19">
        <v>26</v>
      </c>
      <c r="G27" s="19">
        <f t="shared" si="3"/>
        <v>6</v>
      </c>
      <c r="H27" s="19">
        <v>-20</v>
      </c>
      <c r="J27" s="14">
        <f t="shared" si="4"/>
        <v>-128</v>
      </c>
      <c r="K27" s="21">
        <f t="shared" si="5"/>
        <v>-180</v>
      </c>
      <c r="L27" s="22"/>
      <c r="M27" s="54">
        <v>2024</v>
      </c>
      <c r="N27" s="1" t="s">
        <v>249</v>
      </c>
      <c r="O27" s="57">
        <f>SUM(O24,O21,O18,O15,O3,O6,O9,O12)</f>
        <v>725</v>
      </c>
      <c r="P27" s="57">
        <f>SUM(P24,P21,P18,P15,P3,P6,P9,P12)</f>
        <v>803</v>
      </c>
      <c r="Q27" s="20">
        <f>SUM(Q3:Q24)</f>
        <v>2820</v>
      </c>
      <c r="R27" s="20"/>
      <c r="S27" s="20"/>
    </row>
    <row r="28" spans="2:19" ht="18" x14ac:dyDescent="0.35">
      <c r="B28" s="9">
        <v>45825</v>
      </c>
      <c r="C28" s="10" t="s">
        <v>39</v>
      </c>
      <c r="D28" s="10">
        <v>21</v>
      </c>
      <c r="E28" s="11" t="s">
        <v>7</v>
      </c>
      <c r="F28" s="12">
        <v>0</v>
      </c>
      <c r="G28" s="12">
        <f t="shared" si="3"/>
        <v>-20</v>
      </c>
      <c r="H28" s="12">
        <v>-20</v>
      </c>
      <c r="J28" s="14">
        <f t="shared" si="4"/>
        <v>-148</v>
      </c>
      <c r="K28" s="21">
        <f t="shared" si="5"/>
        <v>-200</v>
      </c>
      <c r="L28" s="22"/>
      <c r="M28" s="20"/>
      <c r="N28" s="1" t="s">
        <v>11</v>
      </c>
      <c r="O28" s="58">
        <f>SUM(O27)/Q27</f>
        <v>0.25709219858156029</v>
      </c>
      <c r="P28" s="58">
        <f>SUM(P27)/Q27</f>
        <v>0.28475177304964538</v>
      </c>
      <c r="Q28" s="20"/>
      <c r="R28" s="20"/>
      <c r="S28" s="20"/>
    </row>
    <row r="29" spans="2:19" ht="18" x14ac:dyDescent="0.35">
      <c r="B29" s="9">
        <v>45826</v>
      </c>
      <c r="C29" s="10" t="s">
        <v>40</v>
      </c>
      <c r="D29" s="10">
        <v>12</v>
      </c>
      <c r="E29" s="11" t="s">
        <v>7</v>
      </c>
      <c r="F29" s="12">
        <v>0</v>
      </c>
      <c r="G29" s="12">
        <f t="shared" si="3"/>
        <v>-20</v>
      </c>
      <c r="H29" s="12">
        <v>-20</v>
      </c>
      <c r="J29" s="14">
        <f t="shared" si="4"/>
        <v>-168</v>
      </c>
      <c r="K29" s="21">
        <f t="shared" si="5"/>
        <v>-220</v>
      </c>
      <c r="L29" s="22"/>
      <c r="O29" t="s">
        <v>238</v>
      </c>
      <c r="P29" t="s">
        <v>239</v>
      </c>
    </row>
    <row r="30" spans="2:19" ht="18" x14ac:dyDescent="0.35">
      <c r="B30" s="9">
        <v>45827</v>
      </c>
      <c r="C30" s="10" t="s">
        <v>41</v>
      </c>
      <c r="D30" s="10">
        <v>7</v>
      </c>
      <c r="E30" s="11" t="s">
        <v>7</v>
      </c>
      <c r="F30" s="12">
        <v>0</v>
      </c>
      <c r="G30" s="12">
        <f t="shared" si="3"/>
        <v>-20</v>
      </c>
      <c r="H30" s="12">
        <v>-20</v>
      </c>
      <c r="J30" s="14">
        <f t="shared" si="4"/>
        <v>-188</v>
      </c>
      <c r="K30" s="21">
        <f t="shared" si="5"/>
        <v>-240</v>
      </c>
      <c r="L30" s="22"/>
      <c r="O30" t="s">
        <v>240</v>
      </c>
      <c r="P30" t="s">
        <v>243</v>
      </c>
      <c r="Q30" t="s">
        <v>250</v>
      </c>
    </row>
    <row r="31" spans="2:19" ht="18" x14ac:dyDescent="0.35">
      <c r="B31" s="5">
        <v>45827</v>
      </c>
      <c r="C31" s="6" t="s">
        <v>42</v>
      </c>
      <c r="D31" s="6">
        <v>11</v>
      </c>
      <c r="E31" s="7" t="s">
        <v>6</v>
      </c>
      <c r="F31" s="8">
        <v>140</v>
      </c>
      <c r="G31" s="8">
        <f t="shared" si="3"/>
        <v>120</v>
      </c>
      <c r="H31" s="8">
        <v>131</v>
      </c>
      <c r="J31" s="14">
        <f t="shared" si="4"/>
        <v>-68</v>
      </c>
      <c r="K31" s="21">
        <f t="shared" si="5"/>
        <v>-109</v>
      </c>
      <c r="L31" s="22"/>
      <c r="M31" s="20" t="s">
        <v>252</v>
      </c>
      <c r="N31" s="20" t="s">
        <v>28</v>
      </c>
      <c r="O31" s="55">
        <v>293</v>
      </c>
      <c r="P31" s="55">
        <v>531</v>
      </c>
      <c r="Q31" s="20">
        <v>320</v>
      </c>
      <c r="R31" s="20"/>
    </row>
    <row r="32" spans="2:19" ht="18" x14ac:dyDescent="0.35">
      <c r="B32" s="16">
        <v>45829</v>
      </c>
      <c r="C32" s="17" t="s">
        <v>41</v>
      </c>
      <c r="D32" s="17">
        <v>5</v>
      </c>
      <c r="E32" s="18" t="s">
        <v>8</v>
      </c>
      <c r="F32" s="19">
        <v>18</v>
      </c>
      <c r="G32" s="19">
        <f t="shared" si="3"/>
        <v>-2</v>
      </c>
      <c r="H32" s="19">
        <v>-20</v>
      </c>
      <c r="J32" s="14">
        <f t="shared" si="4"/>
        <v>-70</v>
      </c>
      <c r="K32" s="21">
        <f t="shared" si="5"/>
        <v>-129</v>
      </c>
      <c r="L32" s="22"/>
      <c r="M32" s="20"/>
      <c r="N32" s="20" t="s">
        <v>11</v>
      </c>
      <c r="O32" s="56">
        <v>0.91562500000000002</v>
      </c>
      <c r="P32" s="56">
        <v>1.659375</v>
      </c>
      <c r="Q32" s="20"/>
      <c r="R32" s="20"/>
    </row>
    <row r="33" spans="2:18" ht="18" x14ac:dyDescent="0.35">
      <c r="B33" s="5">
        <v>45835</v>
      </c>
      <c r="C33" s="6" t="s">
        <v>43</v>
      </c>
      <c r="D33" s="6" t="s">
        <v>44</v>
      </c>
      <c r="E33" s="7" t="s">
        <v>6</v>
      </c>
      <c r="F33" s="8">
        <v>66</v>
      </c>
      <c r="G33" s="8">
        <f t="shared" si="3"/>
        <v>46</v>
      </c>
      <c r="H33" s="8">
        <v>86</v>
      </c>
      <c r="J33" s="14">
        <f t="shared" si="4"/>
        <v>-24</v>
      </c>
      <c r="K33" s="21">
        <f t="shared" si="5"/>
        <v>-43</v>
      </c>
      <c r="L33" s="22"/>
      <c r="M33" s="20"/>
      <c r="N33" s="20"/>
      <c r="O33" s="20"/>
      <c r="P33" s="20"/>
      <c r="Q33" s="20"/>
      <c r="R33" s="20"/>
    </row>
    <row r="34" spans="2:18" ht="18" x14ac:dyDescent="0.35">
      <c r="B34" s="5">
        <v>45836</v>
      </c>
      <c r="C34" s="6" t="s">
        <v>45</v>
      </c>
      <c r="D34" s="6">
        <v>13</v>
      </c>
      <c r="E34" s="7" t="s">
        <v>6</v>
      </c>
      <c r="F34" s="8">
        <v>164</v>
      </c>
      <c r="G34" s="8">
        <f t="shared" si="3"/>
        <v>144</v>
      </c>
      <c r="H34" s="8">
        <v>314</v>
      </c>
      <c r="J34" s="14">
        <f t="shared" si="4"/>
        <v>120</v>
      </c>
      <c r="K34" s="21">
        <f t="shared" si="5"/>
        <v>271</v>
      </c>
      <c r="L34" s="22"/>
      <c r="M34" s="20" t="s">
        <v>253</v>
      </c>
      <c r="N34" s="1" t="s">
        <v>28</v>
      </c>
      <c r="O34" s="23">
        <v>-156</v>
      </c>
      <c r="P34" s="23">
        <v>-180</v>
      </c>
      <c r="Q34" s="20">
        <v>180</v>
      </c>
      <c r="R34" s="20"/>
    </row>
    <row r="35" spans="2:18" x14ac:dyDescent="0.3">
      <c r="L35" s="22"/>
      <c r="M35" s="20"/>
      <c r="N35" s="1" t="s">
        <v>11</v>
      </c>
      <c r="O35" s="24">
        <v>-0.8666666666666667</v>
      </c>
      <c r="P35" s="24">
        <v>-1</v>
      </c>
      <c r="Q35" s="20"/>
      <c r="R35" s="20"/>
    </row>
    <row r="36" spans="2:18" x14ac:dyDescent="0.3">
      <c r="D36" t="s">
        <v>50</v>
      </c>
      <c r="F36" s="1" t="s">
        <v>28</v>
      </c>
      <c r="G36" s="23">
        <f>SUM(G19:G34)</f>
        <v>120</v>
      </c>
      <c r="H36" s="23">
        <f>SUM(H19:H34)</f>
        <v>271</v>
      </c>
      <c r="J36" s="20"/>
      <c r="K36" s="26"/>
      <c r="L36" s="22"/>
      <c r="M36" s="20"/>
      <c r="N36" s="20"/>
      <c r="O36" s="20"/>
      <c r="P36" s="20"/>
      <c r="Q36" s="20"/>
      <c r="R36" s="20"/>
    </row>
    <row r="37" spans="2:18" x14ac:dyDescent="0.3">
      <c r="F37" s="1" t="s">
        <v>11</v>
      </c>
      <c r="G37" s="24">
        <f>SUM(G36)/320</f>
        <v>0.375</v>
      </c>
      <c r="H37" s="24">
        <f>SUM(H36)/320</f>
        <v>0.84687500000000004</v>
      </c>
      <c r="J37" s="20"/>
      <c r="K37" s="26"/>
      <c r="L37" s="22"/>
      <c r="M37" s="20" t="s">
        <v>254</v>
      </c>
      <c r="N37" s="40" t="s">
        <v>28</v>
      </c>
      <c r="O37" s="41">
        <v>149</v>
      </c>
      <c r="P37" s="60">
        <v>-53</v>
      </c>
      <c r="Q37" s="20">
        <v>340</v>
      </c>
      <c r="R37" s="20"/>
    </row>
    <row r="38" spans="2:18" x14ac:dyDescent="0.3">
      <c r="L38" s="22"/>
      <c r="M38" s="20"/>
      <c r="N38" s="1" t="s">
        <v>11</v>
      </c>
      <c r="O38" s="24">
        <v>0.43823529411764706</v>
      </c>
      <c r="P38" s="61">
        <v>-0.15588235294117647</v>
      </c>
      <c r="Q38" s="20"/>
      <c r="R38" s="20"/>
    </row>
    <row r="39" spans="2:18" x14ac:dyDescent="0.3">
      <c r="L39" s="22"/>
      <c r="M39" s="20"/>
      <c r="N39" s="20"/>
      <c r="O39" s="20"/>
      <c r="P39" s="20"/>
      <c r="Q39" s="20"/>
      <c r="R39" s="20"/>
    </row>
    <row r="40" spans="2:18" x14ac:dyDescent="0.3">
      <c r="B40" s="1" t="s">
        <v>0</v>
      </c>
      <c r="C40" s="1" t="s">
        <v>1</v>
      </c>
      <c r="D40" s="1" t="s">
        <v>2</v>
      </c>
      <c r="E40" s="2" t="s">
        <v>3</v>
      </c>
      <c r="F40" s="1" t="s">
        <v>4</v>
      </c>
      <c r="G40" s="1" t="s">
        <v>27</v>
      </c>
      <c r="H40" s="10" t="s">
        <v>26</v>
      </c>
      <c r="J40" s="4" t="s">
        <v>5</v>
      </c>
      <c r="K40" s="1" t="s">
        <v>46</v>
      </c>
      <c r="L40" s="22"/>
      <c r="M40" s="20" t="s">
        <v>255</v>
      </c>
      <c r="N40" s="40" t="s">
        <v>28</v>
      </c>
      <c r="O40" s="41">
        <v>447</v>
      </c>
      <c r="P40" s="41">
        <v>664</v>
      </c>
      <c r="Q40" s="20">
        <v>660</v>
      </c>
      <c r="R40" s="20"/>
    </row>
    <row r="41" spans="2:18" ht="18" x14ac:dyDescent="0.35">
      <c r="B41" s="9">
        <v>45839</v>
      </c>
      <c r="C41" s="10" t="s">
        <v>47</v>
      </c>
      <c r="D41" s="10">
        <v>9</v>
      </c>
      <c r="E41" s="11" t="s">
        <v>7</v>
      </c>
      <c r="F41" s="12">
        <v>0</v>
      </c>
      <c r="G41" s="12">
        <f>SUM(F41)-20</f>
        <v>-20</v>
      </c>
      <c r="H41" s="12">
        <v>-20</v>
      </c>
      <c r="J41" s="14">
        <v>-20</v>
      </c>
      <c r="K41" s="21">
        <v>-20</v>
      </c>
      <c r="M41" s="20"/>
      <c r="N41" s="1" t="s">
        <v>11</v>
      </c>
      <c r="O41" s="24">
        <v>0.67727272727272725</v>
      </c>
      <c r="P41" s="24">
        <v>1.0060606060606061</v>
      </c>
      <c r="Q41" s="20"/>
      <c r="R41" s="20"/>
    </row>
    <row r="42" spans="2:18" ht="18" x14ac:dyDescent="0.35">
      <c r="B42" s="5">
        <v>45841</v>
      </c>
      <c r="C42" s="6" t="s">
        <v>48</v>
      </c>
      <c r="D42" s="6" t="s">
        <v>49</v>
      </c>
      <c r="E42" s="7" t="s">
        <v>6</v>
      </c>
      <c r="F42" s="8">
        <v>150</v>
      </c>
      <c r="G42" s="8">
        <f t="shared" ref="G42:G56" si="6">SUM(F42)-20</f>
        <v>130</v>
      </c>
      <c r="H42" s="8">
        <v>125</v>
      </c>
      <c r="J42" s="14">
        <f t="shared" ref="J42:J56" si="7">SUM(J41,G42)</f>
        <v>110</v>
      </c>
      <c r="K42" s="21">
        <f>SUM(K41+H42)</f>
        <v>105</v>
      </c>
      <c r="M42" s="20"/>
      <c r="N42" s="1"/>
      <c r="O42" s="48"/>
      <c r="P42" s="48"/>
      <c r="Q42" s="20"/>
      <c r="R42" s="20"/>
    </row>
    <row r="43" spans="2:18" ht="18" x14ac:dyDescent="0.35">
      <c r="B43" s="16">
        <v>45847</v>
      </c>
      <c r="C43" s="17" t="s">
        <v>51</v>
      </c>
      <c r="D43" s="17">
        <v>8.5</v>
      </c>
      <c r="E43" s="18" t="s">
        <v>8</v>
      </c>
      <c r="F43" s="19">
        <v>25</v>
      </c>
      <c r="G43" s="19">
        <f t="shared" si="6"/>
        <v>5</v>
      </c>
      <c r="H43" s="19">
        <v>-20</v>
      </c>
      <c r="J43" s="14">
        <f t="shared" si="7"/>
        <v>115</v>
      </c>
      <c r="K43" s="21">
        <f t="shared" ref="K43:K56" si="8">SUM(K42+H43)</f>
        <v>85</v>
      </c>
      <c r="M43" s="20" t="s">
        <v>237</v>
      </c>
      <c r="N43" s="40" t="s">
        <v>28</v>
      </c>
      <c r="O43" s="41">
        <v>-223</v>
      </c>
      <c r="P43" s="41">
        <v>-560</v>
      </c>
      <c r="Q43" s="20">
        <v>560</v>
      </c>
      <c r="R43" s="20"/>
    </row>
    <row r="44" spans="2:18" ht="18" x14ac:dyDescent="0.35">
      <c r="B44" s="5">
        <v>45848</v>
      </c>
      <c r="C44" s="6" t="s">
        <v>52</v>
      </c>
      <c r="D44" s="6">
        <v>13</v>
      </c>
      <c r="E44" s="7" t="s">
        <v>6</v>
      </c>
      <c r="F44" s="8">
        <v>164</v>
      </c>
      <c r="G44" s="8">
        <f t="shared" si="6"/>
        <v>144</v>
      </c>
      <c r="H44" s="8">
        <v>323</v>
      </c>
      <c r="J44" s="14">
        <f t="shared" si="7"/>
        <v>259</v>
      </c>
      <c r="K44" s="21">
        <f t="shared" si="8"/>
        <v>408</v>
      </c>
      <c r="M44" s="20"/>
      <c r="N44" s="1" t="s">
        <v>11</v>
      </c>
      <c r="O44" s="24">
        <f>SUM(O43)/560</f>
        <v>-0.39821428571428569</v>
      </c>
      <c r="P44" s="24">
        <f>SUM(P43)/560</f>
        <v>-1</v>
      </c>
      <c r="Q44" s="20"/>
      <c r="R44" s="20"/>
    </row>
    <row r="45" spans="2:18" ht="18" x14ac:dyDescent="0.35">
      <c r="B45" s="9">
        <v>45849</v>
      </c>
      <c r="C45" s="10" t="s">
        <v>53</v>
      </c>
      <c r="D45" s="10">
        <v>17</v>
      </c>
      <c r="E45" s="11" t="s">
        <v>7</v>
      </c>
      <c r="F45" s="12">
        <v>0</v>
      </c>
      <c r="G45" s="12">
        <f t="shared" si="6"/>
        <v>-20</v>
      </c>
      <c r="H45" s="12">
        <v>-20</v>
      </c>
      <c r="J45" s="14">
        <f t="shared" si="7"/>
        <v>239</v>
      </c>
      <c r="K45" s="21">
        <f t="shared" si="8"/>
        <v>388</v>
      </c>
      <c r="M45" s="20"/>
      <c r="N45" s="1"/>
      <c r="O45" s="48"/>
      <c r="P45" s="48"/>
      <c r="Q45" s="20"/>
      <c r="R45" s="20"/>
    </row>
    <row r="46" spans="2:18" ht="18" x14ac:dyDescent="0.35">
      <c r="B46" s="16">
        <v>45851</v>
      </c>
      <c r="C46" s="17" t="s">
        <v>54</v>
      </c>
      <c r="D46" s="17">
        <v>9</v>
      </c>
      <c r="E46" s="18" t="s">
        <v>8</v>
      </c>
      <c r="F46" s="19">
        <v>26</v>
      </c>
      <c r="G46" s="19">
        <f t="shared" si="6"/>
        <v>6</v>
      </c>
      <c r="H46" s="19">
        <v>-20</v>
      </c>
      <c r="J46" s="14">
        <f t="shared" si="7"/>
        <v>245</v>
      </c>
      <c r="K46" s="21">
        <f t="shared" si="8"/>
        <v>368</v>
      </c>
      <c r="L46" s="3"/>
      <c r="M46" s="20" t="s">
        <v>241</v>
      </c>
      <c r="N46" s="40" t="s">
        <v>28</v>
      </c>
      <c r="O46" s="25">
        <v>-57</v>
      </c>
      <c r="P46" s="25">
        <v>-406</v>
      </c>
      <c r="Q46" s="20">
        <v>660</v>
      </c>
      <c r="R46" s="20"/>
    </row>
    <row r="47" spans="2:18" ht="18" x14ac:dyDescent="0.35">
      <c r="B47" s="9">
        <v>45853</v>
      </c>
      <c r="C47" s="10" t="s">
        <v>55</v>
      </c>
      <c r="D47" s="10">
        <v>13</v>
      </c>
      <c r="E47" s="11" t="s">
        <v>7</v>
      </c>
      <c r="F47" s="12">
        <v>0</v>
      </c>
      <c r="G47" s="12">
        <f t="shared" si="6"/>
        <v>-20</v>
      </c>
      <c r="H47" s="12">
        <v>-20</v>
      </c>
      <c r="J47" s="14">
        <f t="shared" si="7"/>
        <v>225</v>
      </c>
      <c r="K47" s="21">
        <f t="shared" si="8"/>
        <v>348</v>
      </c>
      <c r="L47" s="22"/>
      <c r="M47" s="20"/>
      <c r="N47" s="1" t="s">
        <v>11</v>
      </c>
      <c r="O47" s="24">
        <v>-8.6363636363636365E-2</v>
      </c>
      <c r="P47" s="24">
        <v>-0.61515151515151512</v>
      </c>
      <c r="Q47" s="20"/>
      <c r="R47" s="20"/>
    </row>
    <row r="48" spans="2:18" ht="18" x14ac:dyDescent="0.35">
      <c r="B48" s="9">
        <v>45855</v>
      </c>
      <c r="C48" s="10" t="s">
        <v>56</v>
      </c>
      <c r="D48" s="10">
        <v>9</v>
      </c>
      <c r="E48" s="11" t="s">
        <v>7</v>
      </c>
      <c r="F48" s="12">
        <v>0</v>
      </c>
      <c r="G48" s="12">
        <f t="shared" si="6"/>
        <v>-20</v>
      </c>
      <c r="H48" s="12">
        <v>-20</v>
      </c>
      <c r="J48" s="14">
        <f t="shared" si="7"/>
        <v>205</v>
      </c>
      <c r="K48" s="21">
        <f t="shared" si="8"/>
        <v>328</v>
      </c>
      <c r="L48" s="22"/>
      <c r="M48" s="20"/>
      <c r="N48" s="1"/>
      <c r="O48" s="48"/>
      <c r="P48" s="48"/>
      <c r="Q48" s="20"/>
      <c r="R48" s="20"/>
    </row>
    <row r="49" spans="2:18" ht="18" x14ac:dyDescent="0.35">
      <c r="B49" s="16">
        <v>45857</v>
      </c>
      <c r="C49" s="17" t="s">
        <v>57</v>
      </c>
      <c r="D49" s="17">
        <v>12</v>
      </c>
      <c r="E49" s="18" t="s">
        <v>8</v>
      </c>
      <c r="F49" s="19">
        <v>32</v>
      </c>
      <c r="G49" s="19">
        <f t="shared" si="6"/>
        <v>12</v>
      </c>
      <c r="H49" s="19">
        <v>-20</v>
      </c>
      <c r="J49" s="14">
        <f t="shared" si="7"/>
        <v>217</v>
      </c>
      <c r="K49" s="21">
        <f t="shared" si="8"/>
        <v>308</v>
      </c>
      <c r="L49" s="22"/>
      <c r="M49" s="20" t="s">
        <v>242</v>
      </c>
      <c r="N49" s="40" t="s">
        <v>28</v>
      </c>
      <c r="O49" s="41">
        <v>492</v>
      </c>
      <c r="P49" s="41">
        <v>958</v>
      </c>
      <c r="Q49" s="20">
        <v>620</v>
      </c>
      <c r="R49" s="20"/>
    </row>
    <row r="50" spans="2:18" ht="18" x14ac:dyDescent="0.35">
      <c r="B50" s="9">
        <v>45858</v>
      </c>
      <c r="C50" s="10" t="s">
        <v>58</v>
      </c>
      <c r="D50" s="10">
        <v>41</v>
      </c>
      <c r="E50" s="11" t="s">
        <v>7</v>
      </c>
      <c r="F50" s="12">
        <v>0</v>
      </c>
      <c r="G50" s="12">
        <f t="shared" si="6"/>
        <v>-20</v>
      </c>
      <c r="H50" s="12">
        <v>-20</v>
      </c>
      <c r="J50" s="14">
        <f t="shared" si="7"/>
        <v>197</v>
      </c>
      <c r="K50" s="21">
        <f t="shared" si="8"/>
        <v>288</v>
      </c>
      <c r="L50" s="22"/>
      <c r="M50" s="20"/>
      <c r="N50" s="1" t="s">
        <v>11</v>
      </c>
      <c r="O50" s="24">
        <v>0.79354838709677422</v>
      </c>
      <c r="P50" s="24">
        <v>1.5451612903225806</v>
      </c>
      <c r="Q50" s="20"/>
      <c r="R50" s="20"/>
    </row>
    <row r="51" spans="2:18" ht="18" x14ac:dyDescent="0.35">
      <c r="B51" s="9">
        <v>45859</v>
      </c>
      <c r="C51" s="10" t="s">
        <v>59</v>
      </c>
      <c r="D51" s="10">
        <v>19</v>
      </c>
      <c r="E51" s="11" t="s">
        <v>7</v>
      </c>
      <c r="F51" s="12">
        <v>0</v>
      </c>
      <c r="G51" s="12">
        <f t="shared" si="6"/>
        <v>-20</v>
      </c>
      <c r="H51" s="12">
        <v>-20</v>
      </c>
      <c r="J51" s="14">
        <f t="shared" si="7"/>
        <v>177</v>
      </c>
      <c r="K51" s="21">
        <f t="shared" si="8"/>
        <v>268</v>
      </c>
      <c r="L51" s="22"/>
      <c r="M51" s="20"/>
      <c r="N51" s="1"/>
      <c r="O51" s="48"/>
      <c r="P51" s="48"/>
      <c r="Q51" s="20"/>
      <c r="R51" s="20"/>
    </row>
    <row r="52" spans="2:18" ht="18" x14ac:dyDescent="0.35">
      <c r="B52" s="16">
        <v>45860</v>
      </c>
      <c r="C52" s="17" t="s">
        <v>60</v>
      </c>
      <c r="D52" s="17">
        <v>13</v>
      </c>
      <c r="E52" s="18" t="s">
        <v>8</v>
      </c>
      <c r="F52" s="19">
        <v>14</v>
      </c>
      <c r="G52" s="19">
        <f t="shared" si="6"/>
        <v>-6</v>
      </c>
      <c r="H52" s="19">
        <v>-20</v>
      </c>
      <c r="J52" s="14">
        <f t="shared" si="7"/>
        <v>171</v>
      </c>
      <c r="K52" s="21">
        <f t="shared" si="8"/>
        <v>248</v>
      </c>
      <c r="L52" s="22"/>
      <c r="M52" s="20" t="s">
        <v>244</v>
      </c>
      <c r="N52" s="1" t="s">
        <v>249</v>
      </c>
      <c r="O52" s="85">
        <v>195</v>
      </c>
      <c r="P52" s="85">
        <v>-14</v>
      </c>
      <c r="Q52" s="20">
        <v>420</v>
      </c>
      <c r="R52" s="20"/>
    </row>
    <row r="53" spans="2:18" ht="18" x14ac:dyDescent="0.35">
      <c r="B53" s="9">
        <v>45862</v>
      </c>
      <c r="C53" s="10" t="s">
        <v>61</v>
      </c>
      <c r="D53" s="10">
        <v>13</v>
      </c>
      <c r="E53" s="11" t="s">
        <v>7</v>
      </c>
      <c r="F53" s="12">
        <v>0</v>
      </c>
      <c r="G53" s="12">
        <f t="shared" si="6"/>
        <v>-20</v>
      </c>
      <c r="H53" s="12">
        <v>-20</v>
      </c>
      <c r="J53" s="14">
        <f t="shared" si="7"/>
        <v>151</v>
      </c>
      <c r="K53" s="21">
        <f t="shared" si="8"/>
        <v>228</v>
      </c>
      <c r="L53" s="22"/>
      <c r="M53" s="20"/>
      <c r="N53" s="1"/>
      <c r="O53" s="48">
        <v>0.46</v>
      </c>
      <c r="P53" s="48">
        <v>-0.03</v>
      </c>
      <c r="Q53" s="20"/>
      <c r="R53" s="20"/>
    </row>
    <row r="54" spans="2:18" ht="18" x14ac:dyDescent="0.35">
      <c r="B54" s="9">
        <v>45865</v>
      </c>
      <c r="C54" s="10" t="s">
        <v>62</v>
      </c>
      <c r="D54" s="10">
        <v>12</v>
      </c>
      <c r="E54" s="11" t="s">
        <v>7</v>
      </c>
      <c r="F54" s="12">
        <v>0</v>
      </c>
      <c r="G54" s="12">
        <f t="shared" si="6"/>
        <v>-20</v>
      </c>
      <c r="H54" s="12">
        <v>-20</v>
      </c>
      <c r="J54" s="14">
        <f t="shared" si="7"/>
        <v>131</v>
      </c>
      <c r="K54" s="21">
        <f t="shared" si="8"/>
        <v>208</v>
      </c>
      <c r="L54" s="22"/>
      <c r="M54" s="20"/>
      <c r="N54" s="1"/>
      <c r="O54" s="48"/>
      <c r="P54" s="48"/>
      <c r="Q54" s="20"/>
      <c r="R54" s="20"/>
    </row>
    <row r="55" spans="2:18" ht="18" x14ac:dyDescent="0.35">
      <c r="B55" s="9">
        <v>45867</v>
      </c>
      <c r="C55" s="10" t="s">
        <v>63</v>
      </c>
      <c r="D55" s="10">
        <v>15</v>
      </c>
      <c r="E55" s="11" t="s">
        <v>7</v>
      </c>
      <c r="F55" s="12">
        <v>0</v>
      </c>
      <c r="G55" s="12">
        <f t="shared" si="6"/>
        <v>-20</v>
      </c>
      <c r="H55" s="12">
        <v>-20</v>
      </c>
      <c r="J55" s="14">
        <f t="shared" si="7"/>
        <v>111</v>
      </c>
      <c r="K55" s="21">
        <f t="shared" si="8"/>
        <v>188</v>
      </c>
      <c r="L55" s="22"/>
      <c r="M55" s="20" t="s">
        <v>245</v>
      </c>
      <c r="N55" s="1" t="s">
        <v>249</v>
      </c>
      <c r="O55" s="85">
        <v>-38</v>
      </c>
      <c r="P55" s="85">
        <v>-267</v>
      </c>
      <c r="Q55" s="20">
        <v>560</v>
      </c>
      <c r="R55" s="20"/>
    </row>
    <row r="56" spans="2:18" ht="18" x14ac:dyDescent="0.35">
      <c r="B56" s="9">
        <v>45868</v>
      </c>
      <c r="C56" s="10" t="s">
        <v>64</v>
      </c>
      <c r="D56" s="10">
        <v>15</v>
      </c>
      <c r="E56" s="11" t="s">
        <v>7</v>
      </c>
      <c r="F56" s="12">
        <v>0</v>
      </c>
      <c r="G56" s="12">
        <f t="shared" si="6"/>
        <v>-20</v>
      </c>
      <c r="H56" s="12">
        <v>-20</v>
      </c>
      <c r="J56" s="14">
        <f t="shared" si="7"/>
        <v>91</v>
      </c>
      <c r="K56" s="21">
        <f t="shared" si="8"/>
        <v>168</v>
      </c>
      <c r="L56" s="22"/>
      <c r="M56" s="20"/>
      <c r="N56" s="1"/>
      <c r="O56" s="48">
        <v>-7.0000000000000007E-2</v>
      </c>
      <c r="P56" s="48">
        <v>-0.64</v>
      </c>
      <c r="Q56" s="20"/>
      <c r="R56" s="20"/>
    </row>
    <row r="57" spans="2:18" x14ac:dyDescent="0.3">
      <c r="L57" s="22"/>
      <c r="M57" s="20"/>
      <c r="N57" s="1"/>
      <c r="O57" s="48"/>
      <c r="P57" s="48"/>
      <c r="Q57" s="20"/>
      <c r="R57" s="20"/>
    </row>
    <row r="58" spans="2:18" x14ac:dyDescent="0.3">
      <c r="D58" t="s">
        <v>65</v>
      </c>
      <c r="F58" s="1" t="s">
        <v>28</v>
      </c>
      <c r="G58" s="23">
        <f>SUM(G41:G57)</f>
        <v>91</v>
      </c>
      <c r="H58" s="23">
        <f>SUM(H41:H57)</f>
        <v>168</v>
      </c>
      <c r="J58" s="20"/>
      <c r="K58" s="26"/>
      <c r="L58" s="22"/>
      <c r="M58" s="20"/>
      <c r="N58" s="20"/>
      <c r="O58" s="20"/>
      <c r="P58" s="20"/>
      <c r="Q58" s="20"/>
      <c r="R58" s="20"/>
    </row>
    <row r="59" spans="2:18" x14ac:dyDescent="0.3">
      <c r="F59" s="1" t="s">
        <v>11</v>
      </c>
      <c r="G59" s="24">
        <f>SUM(G58)/320</f>
        <v>0.28437499999999999</v>
      </c>
      <c r="H59" s="24">
        <f>SUM(H58)/300</f>
        <v>0.56000000000000005</v>
      </c>
      <c r="J59" s="20"/>
      <c r="K59" s="26"/>
      <c r="L59" s="22"/>
      <c r="M59" s="54">
        <v>2025</v>
      </c>
      <c r="N59" s="1" t="s">
        <v>249</v>
      </c>
      <c r="O59" s="57">
        <f>SUM(O55,O52,O49,O46,O43,O40,O31,O34,O37)</f>
        <v>1102</v>
      </c>
      <c r="P59" s="57">
        <f>SUM(P55,P52,P49,P46,P43,P40,P31,P34,P37)</f>
        <v>673</v>
      </c>
      <c r="Q59" s="59">
        <f>SUM(Q31:Q58)</f>
        <v>4320</v>
      </c>
      <c r="R59" s="20"/>
    </row>
    <row r="60" spans="2:18" x14ac:dyDescent="0.3">
      <c r="L60" s="22"/>
      <c r="M60" s="20"/>
      <c r="N60" s="1" t="s">
        <v>11</v>
      </c>
      <c r="O60" s="58">
        <f>SUM(O59)/Q59</f>
        <v>0.25509259259259259</v>
      </c>
      <c r="P60" s="58">
        <f>SUM(P59)/Q59</f>
        <v>0.15578703703703703</v>
      </c>
      <c r="Q60" s="20"/>
      <c r="R60" s="20"/>
    </row>
    <row r="61" spans="2:18" x14ac:dyDescent="0.3">
      <c r="L61" s="22"/>
      <c r="M61" s="20"/>
      <c r="N61" s="20"/>
      <c r="O61" s="20"/>
      <c r="P61" s="20"/>
      <c r="Q61" s="20"/>
      <c r="R61" s="20"/>
    </row>
    <row r="62" spans="2:18" x14ac:dyDescent="0.3">
      <c r="B62" s="1" t="s">
        <v>0</v>
      </c>
      <c r="C62" s="1" t="s">
        <v>1</v>
      </c>
      <c r="D62" s="1" t="s">
        <v>2</v>
      </c>
      <c r="E62" s="2" t="s">
        <v>3</v>
      </c>
      <c r="F62" s="1" t="s">
        <v>4</v>
      </c>
      <c r="G62" s="1" t="s">
        <v>27</v>
      </c>
      <c r="H62" s="10" t="s">
        <v>26</v>
      </c>
      <c r="J62" s="4" t="s">
        <v>5</v>
      </c>
      <c r="K62" s="1" t="s">
        <v>46</v>
      </c>
      <c r="L62" s="22"/>
      <c r="M62" s="20" t="s">
        <v>256</v>
      </c>
      <c r="N62" s="1" t="s">
        <v>249</v>
      </c>
      <c r="O62" s="57">
        <f>SUM(O59,O27)</f>
        <v>1827</v>
      </c>
      <c r="P62" s="57">
        <f>SUM(P59,P27)</f>
        <v>1476</v>
      </c>
      <c r="Q62" s="59">
        <f>SUM(Q59,Q27)</f>
        <v>7140</v>
      </c>
      <c r="R62" s="20"/>
    </row>
    <row r="63" spans="2:18" ht="18" x14ac:dyDescent="0.35">
      <c r="B63" s="9">
        <v>45870</v>
      </c>
      <c r="C63" s="10" t="s">
        <v>64</v>
      </c>
      <c r="D63" s="10">
        <v>17</v>
      </c>
      <c r="E63" s="11" t="s">
        <v>7</v>
      </c>
      <c r="F63" s="12">
        <v>0</v>
      </c>
      <c r="G63" s="12">
        <f>SUM(F63)-20</f>
        <v>-20</v>
      </c>
      <c r="H63" s="12">
        <v>-20</v>
      </c>
      <c r="J63" s="14">
        <v>-20</v>
      </c>
      <c r="K63" s="21">
        <v>-20</v>
      </c>
      <c r="M63" s="20"/>
      <c r="N63" s="1" t="s">
        <v>11</v>
      </c>
      <c r="O63" s="58">
        <f>SUM(O62)/Q62</f>
        <v>0.25588235294117645</v>
      </c>
      <c r="P63" s="58">
        <f>SUM(P62)/Q62</f>
        <v>0.20672268907563024</v>
      </c>
      <c r="Q63" s="20"/>
      <c r="R63" s="20"/>
    </row>
    <row r="64" spans="2:18" ht="18" x14ac:dyDescent="0.35">
      <c r="B64" s="9">
        <v>45870</v>
      </c>
      <c r="C64" s="10" t="s">
        <v>66</v>
      </c>
      <c r="D64" s="10">
        <v>11</v>
      </c>
      <c r="E64" s="11" t="s">
        <v>7</v>
      </c>
      <c r="F64" s="12">
        <v>0</v>
      </c>
      <c r="G64" s="12">
        <f t="shared" ref="G64:G85" si="9">SUM(F64)-20</f>
        <v>-20</v>
      </c>
      <c r="H64" s="12">
        <v>-20</v>
      </c>
      <c r="J64" s="14">
        <f t="shared" ref="J64:J77" si="10">SUM(J63,G64)</f>
        <v>-40</v>
      </c>
      <c r="K64" s="21">
        <f>SUM(K63+H64)</f>
        <v>-40</v>
      </c>
      <c r="M64" s="20"/>
      <c r="N64" s="20"/>
      <c r="O64" t="s">
        <v>238</v>
      </c>
      <c r="P64" t="s">
        <v>239</v>
      </c>
      <c r="R64" s="20"/>
    </row>
    <row r="65" spans="2:18" ht="18" x14ac:dyDescent="0.35">
      <c r="B65" s="9">
        <v>45871</v>
      </c>
      <c r="C65" s="10" t="s">
        <v>64</v>
      </c>
      <c r="D65" s="10">
        <v>6.5</v>
      </c>
      <c r="E65" s="11" t="s">
        <v>7</v>
      </c>
      <c r="F65" s="12">
        <v>0</v>
      </c>
      <c r="G65" s="12">
        <f t="shared" si="9"/>
        <v>-20</v>
      </c>
      <c r="H65" s="12">
        <v>-20</v>
      </c>
      <c r="J65" s="14">
        <f t="shared" si="10"/>
        <v>-60</v>
      </c>
      <c r="K65" s="21">
        <f t="shared" ref="K65:K85" si="11">SUM(K64+H65)</f>
        <v>-60</v>
      </c>
      <c r="M65" s="20"/>
      <c r="N65" s="20"/>
      <c r="O65" t="s">
        <v>240</v>
      </c>
      <c r="P65" t="s">
        <v>243</v>
      </c>
      <c r="Q65" t="s">
        <v>250</v>
      </c>
      <c r="R65" s="20"/>
    </row>
    <row r="66" spans="2:18" ht="18" x14ac:dyDescent="0.35">
      <c r="B66" s="9">
        <v>45871</v>
      </c>
      <c r="C66" s="10" t="s">
        <v>64</v>
      </c>
      <c r="D66" s="13">
        <v>12</v>
      </c>
      <c r="E66" s="11" t="s">
        <v>7</v>
      </c>
      <c r="F66" s="12">
        <v>0</v>
      </c>
      <c r="G66" s="12">
        <f t="shared" si="9"/>
        <v>-20</v>
      </c>
      <c r="H66" s="12">
        <v>-20</v>
      </c>
      <c r="J66" s="14">
        <f t="shared" si="10"/>
        <v>-80</v>
      </c>
      <c r="K66" s="21">
        <f t="shared" si="11"/>
        <v>-80</v>
      </c>
      <c r="M66" s="20"/>
      <c r="N66" s="20"/>
      <c r="O66" s="20"/>
      <c r="P66" s="20"/>
      <c r="Q66" s="20"/>
      <c r="R66" s="20"/>
    </row>
    <row r="67" spans="2:18" ht="18" x14ac:dyDescent="0.35">
      <c r="B67" s="9">
        <v>45872</v>
      </c>
      <c r="C67" s="10" t="s">
        <v>67</v>
      </c>
      <c r="D67" s="10">
        <v>41</v>
      </c>
      <c r="E67" s="11" t="s">
        <v>7</v>
      </c>
      <c r="F67" s="12">
        <v>0</v>
      </c>
      <c r="G67" s="12">
        <f t="shared" si="9"/>
        <v>-20</v>
      </c>
      <c r="H67" s="12">
        <v>-20</v>
      </c>
      <c r="J67" s="14">
        <f t="shared" si="10"/>
        <v>-100</v>
      </c>
      <c r="K67" s="21">
        <f t="shared" si="11"/>
        <v>-100</v>
      </c>
      <c r="M67" s="20"/>
      <c r="N67" s="20"/>
      <c r="O67" s="20"/>
      <c r="P67" s="20"/>
      <c r="Q67" s="20"/>
      <c r="R67" s="20"/>
    </row>
    <row r="68" spans="2:18" ht="18" x14ac:dyDescent="0.35">
      <c r="B68" s="9">
        <v>45874</v>
      </c>
      <c r="C68" s="10" t="s">
        <v>68</v>
      </c>
      <c r="D68" s="10">
        <v>13</v>
      </c>
      <c r="E68" s="11" t="s">
        <v>7</v>
      </c>
      <c r="F68" s="12">
        <v>0</v>
      </c>
      <c r="G68" s="12">
        <f t="shared" si="9"/>
        <v>-20</v>
      </c>
      <c r="H68" s="12">
        <v>-20</v>
      </c>
      <c r="J68" s="14">
        <f t="shared" si="10"/>
        <v>-120</v>
      </c>
      <c r="K68" s="21">
        <f t="shared" si="11"/>
        <v>-120</v>
      </c>
      <c r="M68" s="20"/>
      <c r="N68" s="20"/>
      <c r="O68" s="20"/>
      <c r="P68" s="20"/>
      <c r="Q68" s="20"/>
      <c r="R68" s="20"/>
    </row>
    <row r="69" spans="2:18" ht="18" x14ac:dyDescent="0.35">
      <c r="B69" s="9">
        <v>45878</v>
      </c>
      <c r="C69" s="10" t="s">
        <v>69</v>
      </c>
      <c r="D69" s="10">
        <v>8.5</v>
      </c>
      <c r="E69" s="11" t="s">
        <v>7</v>
      </c>
      <c r="F69" s="12">
        <v>0</v>
      </c>
      <c r="G69" s="12">
        <f t="shared" si="9"/>
        <v>-20</v>
      </c>
      <c r="H69" s="12">
        <v>-20</v>
      </c>
      <c r="J69" s="14">
        <f t="shared" si="10"/>
        <v>-140</v>
      </c>
      <c r="K69" s="21">
        <f t="shared" si="11"/>
        <v>-140</v>
      </c>
      <c r="M69" s="20"/>
      <c r="N69" s="20"/>
      <c r="O69" s="20"/>
      <c r="P69" s="20"/>
      <c r="Q69" s="20"/>
      <c r="R69" s="20"/>
    </row>
    <row r="70" spans="2:18" ht="18" x14ac:dyDescent="0.35">
      <c r="B70" s="16">
        <v>45880</v>
      </c>
      <c r="C70" s="17" t="s">
        <v>70</v>
      </c>
      <c r="D70" s="17">
        <v>11</v>
      </c>
      <c r="E70" s="18" t="s">
        <v>8</v>
      </c>
      <c r="F70" s="19">
        <v>30</v>
      </c>
      <c r="G70" s="19">
        <f t="shared" si="9"/>
        <v>10</v>
      </c>
      <c r="H70" s="19">
        <v>-20</v>
      </c>
      <c r="J70" s="14">
        <f t="shared" si="10"/>
        <v>-130</v>
      </c>
      <c r="K70" s="21">
        <f t="shared" si="11"/>
        <v>-160</v>
      </c>
      <c r="M70" s="20"/>
      <c r="N70" s="20"/>
      <c r="O70" s="20"/>
      <c r="P70" s="20"/>
      <c r="Q70" s="20"/>
      <c r="R70" s="20"/>
    </row>
    <row r="71" spans="2:18" ht="18" x14ac:dyDescent="0.35">
      <c r="B71" s="5">
        <v>45881</v>
      </c>
      <c r="C71" s="6" t="s">
        <v>71</v>
      </c>
      <c r="D71" s="6">
        <v>4.5</v>
      </c>
      <c r="E71" s="7" t="s">
        <v>6</v>
      </c>
      <c r="F71" s="8">
        <v>62</v>
      </c>
      <c r="G71" s="8">
        <f t="shared" si="9"/>
        <v>42</v>
      </c>
      <c r="H71" s="8">
        <v>57</v>
      </c>
      <c r="J71" s="14">
        <f t="shared" si="10"/>
        <v>-88</v>
      </c>
      <c r="K71" s="21">
        <f t="shared" si="11"/>
        <v>-103</v>
      </c>
      <c r="R71" s="20"/>
    </row>
    <row r="72" spans="2:18" ht="18" x14ac:dyDescent="0.35">
      <c r="B72" s="9">
        <v>45882</v>
      </c>
      <c r="C72" s="10" t="s">
        <v>72</v>
      </c>
      <c r="D72" s="10">
        <v>7.5</v>
      </c>
      <c r="E72" s="11" t="s">
        <v>7</v>
      </c>
      <c r="F72" s="12">
        <v>0</v>
      </c>
      <c r="G72" s="12">
        <f t="shared" si="9"/>
        <v>-20</v>
      </c>
      <c r="H72" s="12">
        <v>-20</v>
      </c>
      <c r="J72" s="14">
        <f t="shared" si="10"/>
        <v>-108</v>
      </c>
      <c r="K72" s="21">
        <f t="shared" si="11"/>
        <v>-123</v>
      </c>
    </row>
    <row r="73" spans="2:18" ht="18" x14ac:dyDescent="0.35">
      <c r="B73" s="16">
        <v>45884</v>
      </c>
      <c r="C73" s="17" t="s">
        <v>73</v>
      </c>
      <c r="D73" s="17">
        <v>26</v>
      </c>
      <c r="E73" s="18" t="s">
        <v>8</v>
      </c>
      <c r="F73" s="19">
        <v>60</v>
      </c>
      <c r="G73" s="19">
        <f t="shared" si="9"/>
        <v>40</v>
      </c>
      <c r="H73" s="19">
        <v>-20</v>
      </c>
      <c r="J73" s="14">
        <f t="shared" si="10"/>
        <v>-68</v>
      </c>
      <c r="K73" s="21">
        <f t="shared" si="11"/>
        <v>-143</v>
      </c>
    </row>
    <row r="74" spans="2:18" ht="18" x14ac:dyDescent="0.35">
      <c r="B74" s="9">
        <v>45885</v>
      </c>
      <c r="C74" s="10" t="s">
        <v>74</v>
      </c>
      <c r="D74" s="10">
        <v>8</v>
      </c>
      <c r="E74" s="11" t="s">
        <v>7</v>
      </c>
      <c r="F74" s="12">
        <v>0</v>
      </c>
      <c r="G74" s="12">
        <f t="shared" si="9"/>
        <v>-20</v>
      </c>
      <c r="H74" s="12">
        <v>-20</v>
      </c>
      <c r="J74" s="14">
        <f t="shared" si="10"/>
        <v>-88</v>
      </c>
      <c r="K74" s="21">
        <f t="shared" si="11"/>
        <v>-163</v>
      </c>
    </row>
    <row r="75" spans="2:18" ht="18" x14ac:dyDescent="0.35">
      <c r="B75" s="9">
        <v>45886</v>
      </c>
      <c r="C75" s="10" t="s">
        <v>75</v>
      </c>
      <c r="D75" s="10">
        <v>51</v>
      </c>
      <c r="E75" s="11" t="s">
        <v>7</v>
      </c>
      <c r="F75" s="12">
        <v>0</v>
      </c>
      <c r="G75" s="12">
        <f t="shared" si="9"/>
        <v>-20</v>
      </c>
      <c r="H75" s="12">
        <v>-20</v>
      </c>
      <c r="J75" s="14">
        <f t="shared" si="10"/>
        <v>-108</v>
      </c>
      <c r="K75" s="21">
        <f t="shared" si="11"/>
        <v>-183</v>
      </c>
    </row>
    <row r="76" spans="2:18" ht="18" x14ac:dyDescent="0.35">
      <c r="B76" s="16">
        <v>45888</v>
      </c>
      <c r="C76" s="17" t="s">
        <v>76</v>
      </c>
      <c r="D76" s="17">
        <v>21</v>
      </c>
      <c r="E76" s="18" t="s">
        <v>8</v>
      </c>
      <c r="F76" s="19">
        <v>50</v>
      </c>
      <c r="G76" s="19">
        <f t="shared" si="9"/>
        <v>30</v>
      </c>
      <c r="H76" s="19">
        <v>-20</v>
      </c>
      <c r="J76" s="14">
        <f t="shared" si="10"/>
        <v>-78</v>
      </c>
      <c r="K76" s="21">
        <f t="shared" si="11"/>
        <v>-203</v>
      </c>
    </row>
    <row r="77" spans="2:18" ht="18" x14ac:dyDescent="0.35">
      <c r="B77" s="5">
        <v>45890</v>
      </c>
      <c r="C77" s="6" t="s">
        <v>35</v>
      </c>
      <c r="D77" s="6">
        <v>11</v>
      </c>
      <c r="E77" s="7" t="s">
        <v>6</v>
      </c>
      <c r="F77" s="8">
        <v>140</v>
      </c>
      <c r="G77" s="8">
        <f t="shared" si="9"/>
        <v>120</v>
      </c>
      <c r="H77" s="8">
        <v>243</v>
      </c>
      <c r="J77" s="14">
        <f t="shared" si="10"/>
        <v>42</v>
      </c>
      <c r="K77" s="21">
        <f t="shared" si="11"/>
        <v>40</v>
      </c>
    </row>
    <row r="78" spans="2:18" ht="18" x14ac:dyDescent="0.35">
      <c r="B78" s="16">
        <v>45891</v>
      </c>
      <c r="C78" s="17" t="s">
        <v>77</v>
      </c>
      <c r="D78" s="17">
        <v>21</v>
      </c>
      <c r="E78" s="18" t="s">
        <v>8</v>
      </c>
      <c r="F78" s="19">
        <v>50</v>
      </c>
      <c r="G78" s="19">
        <f t="shared" si="9"/>
        <v>30</v>
      </c>
      <c r="H78" s="19">
        <v>-20</v>
      </c>
      <c r="J78" s="14">
        <f t="shared" ref="J78:J85" si="12">SUM(J77,G78)</f>
        <v>72</v>
      </c>
      <c r="K78" s="21">
        <f t="shared" si="11"/>
        <v>20</v>
      </c>
    </row>
    <row r="79" spans="2:18" ht="18" x14ac:dyDescent="0.35">
      <c r="B79" s="16">
        <v>45891</v>
      </c>
      <c r="C79" s="17" t="s">
        <v>78</v>
      </c>
      <c r="D79" s="17">
        <v>15</v>
      </c>
      <c r="E79" s="18" t="s">
        <v>8</v>
      </c>
      <c r="F79" s="19">
        <v>38</v>
      </c>
      <c r="G79" s="19">
        <f t="shared" si="9"/>
        <v>18</v>
      </c>
      <c r="H79" s="19">
        <v>-20</v>
      </c>
      <c r="J79" s="14">
        <f t="shared" si="12"/>
        <v>90</v>
      </c>
      <c r="K79" s="21">
        <f t="shared" si="11"/>
        <v>0</v>
      </c>
    </row>
    <row r="80" spans="2:18" ht="18" x14ac:dyDescent="0.35">
      <c r="B80" s="9">
        <v>45893</v>
      </c>
      <c r="C80" s="10" t="s">
        <v>77</v>
      </c>
      <c r="D80" s="10">
        <v>6</v>
      </c>
      <c r="E80" s="11" t="s">
        <v>7</v>
      </c>
      <c r="F80" s="12">
        <v>0</v>
      </c>
      <c r="G80" s="12">
        <f t="shared" si="9"/>
        <v>-20</v>
      </c>
      <c r="H80" s="12">
        <v>-20</v>
      </c>
      <c r="J80" s="14">
        <f t="shared" si="12"/>
        <v>70</v>
      </c>
      <c r="K80" s="21">
        <f t="shared" si="11"/>
        <v>-20</v>
      </c>
    </row>
    <row r="81" spans="2:11" ht="18" x14ac:dyDescent="0.35">
      <c r="B81" s="9">
        <v>45894</v>
      </c>
      <c r="C81" s="10" t="s">
        <v>79</v>
      </c>
      <c r="D81" s="10">
        <v>12</v>
      </c>
      <c r="E81" s="11" t="s">
        <v>7</v>
      </c>
      <c r="F81" s="12">
        <v>0</v>
      </c>
      <c r="G81" s="12">
        <f t="shared" si="9"/>
        <v>-20</v>
      </c>
      <c r="H81" s="12">
        <v>-20</v>
      </c>
      <c r="J81" s="14">
        <f t="shared" si="12"/>
        <v>50</v>
      </c>
      <c r="K81" s="21">
        <f t="shared" si="11"/>
        <v>-40</v>
      </c>
    </row>
    <row r="82" spans="2:11" ht="18" x14ac:dyDescent="0.35">
      <c r="B82" s="9">
        <v>45896</v>
      </c>
      <c r="C82" s="10" t="s">
        <v>80</v>
      </c>
      <c r="D82" s="10">
        <v>8.5</v>
      </c>
      <c r="E82" s="11" t="s">
        <v>7</v>
      </c>
      <c r="F82" s="12">
        <v>0</v>
      </c>
      <c r="G82" s="12">
        <f t="shared" si="9"/>
        <v>-20</v>
      </c>
      <c r="H82" s="12">
        <v>-20</v>
      </c>
      <c r="J82" s="14">
        <f t="shared" si="12"/>
        <v>30</v>
      </c>
      <c r="K82" s="21">
        <f t="shared" si="11"/>
        <v>-60</v>
      </c>
    </row>
    <row r="83" spans="2:11" ht="18" x14ac:dyDescent="0.35">
      <c r="B83" s="16">
        <v>45896</v>
      </c>
      <c r="C83" s="17" t="s">
        <v>81</v>
      </c>
      <c r="D83" s="17" t="s">
        <v>82</v>
      </c>
      <c r="E83" s="18" t="s">
        <v>8</v>
      </c>
      <c r="F83" s="19">
        <v>35</v>
      </c>
      <c r="G83" s="19">
        <f t="shared" si="9"/>
        <v>15</v>
      </c>
      <c r="H83" s="19">
        <v>-20</v>
      </c>
      <c r="J83" s="14">
        <f t="shared" si="12"/>
        <v>45</v>
      </c>
      <c r="K83" s="21">
        <f t="shared" si="11"/>
        <v>-80</v>
      </c>
    </row>
    <row r="84" spans="2:11" ht="18" x14ac:dyDescent="0.35">
      <c r="B84" s="9">
        <v>45897</v>
      </c>
      <c r="C84" s="10" t="s">
        <v>83</v>
      </c>
      <c r="D84" s="10">
        <v>9</v>
      </c>
      <c r="E84" s="11" t="s">
        <v>7</v>
      </c>
      <c r="F84" s="12">
        <v>0</v>
      </c>
      <c r="G84" s="12">
        <f t="shared" si="9"/>
        <v>-20</v>
      </c>
      <c r="H84" s="12">
        <v>-20</v>
      </c>
      <c r="J84" s="14">
        <f t="shared" si="12"/>
        <v>25</v>
      </c>
      <c r="K84" s="21">
        <f t="shared" si="11"/>
        <v>-100</v>
      </c>
    </row>
    <row r="85" spans="2:11" ht="18" x14ac:dyDescent="0.35">
      <c r="B85" s="16">
        <v>45897</v>
      </c>
      <c r="C85" s="17" t="s">
        <v>84</v>
      </c>
      <c r="D85" s="17">
        <v>12</v>
      </c>
      <c r="E85" s="18" t="s">
        <v>8</v>
      </c>
      <c r="F85" s="19">
        <v>32</v>
      </c>
      <c r="G85" s="19">
        <f t="shared" si="9"/>
        <v>12</v>
      </c>
      <c r="H85" s="19">
        <v>-20</v>
      </c>
      <c r="J85" s="14">
        <f t="shared" si="12"/>
        <v>37</v>
      </c>
      <c r="K85" s="21">
        <f t="shared" si="11"/>
        <v>-120</v>
      </c>
    </row>
    <row r="87" spans="2:11" x14ac:dyDescent="0.3">
      <c r="D87" t="s">
        <v>65</v>
      </c>
      <c r="F87" s="1" t="s">
        <v>28</v>
      </c>
      <c r="G87" s="23">
        <f>SUM(G63:G86)</f>
        <v>37</v>
      </c>
      <c r="H87" s="23">
        <f>SUM(H63:H86)</f>
        <v>-120</v>
      </c>
      <c r="J87" s="20"/>
      <c r="K87" s="26"/>
    </row>
    <row r="88" spans="2:11" x14ac:dyDescent="0.3">
      <c r="F88" s="1" t="s">
        <v>11</v>
      </c>
      <c r="G88" s="24">
        <f>SUM(G87)/320</f>
        <v>0.11562500000000001</v>
      </c>
      <c r="H88" s="24">
        <f>SUM(H87)/300</f>
        <v>-0.4</v>
      </c>
      <c r="J88" s="20"/>
      <c r="K88" s="26"/>
    </row>
    <row r="91" spans="2:11" x14ac:dyDescent="0.3">
      <c r="B91" s="1" t="s">
        <v>0</v>
      </c>
      <c r="C91" s="1" t="s">
        <v>1</v>
      </c>
      <c r="D91" s="1" t="s">
        <v>2</v>
      </c>
      <c r="E91" s="2" t="s">
        <v>3</v>
      </c>
      <c r="F91" s="1" t="s">
        <v>4</v>
      </c>
      <c r="G91" s="1" t="s">
        <v>27</v>
      </c>
      <c r="H91" s="10" t="s">
        <v>26</v>
      </c>
      <c r="J91" s="4" t="s">
        <v>5</v>
      </c>
      <c r="K91" s="1" t="s">
        <v>46</v>
      </c>
    </row>
    <row r="92" spans="2:11" ht="18" x14ac:dyDescent="0.35">
      <c r="B92" s="5">
        <v>45902</v>
      </c>
      <c r="C92" s="6" t="s">
        <v>85</v>
      </c>
      <c r="D92" s="6" t="s">
        <v>86</v>
      </c>
      <c r="E92" s="7" t="s">
        <v>6</v>
      </c>
      <c r="F92" s="8">
        <v>87</v>
      </c>
      <c r="G92" s="8">
        <f>SUM(F92)-20</f>
        <v>67</v>
      </c>
      <c r="H92" s="8">
        <v>106</v>
      </c>
      <c r="J92" s="14">
        <v>67</v>
      </c>
      <c r="K92" s="21">
        <v>106</v>
      </c>
    </row>
    <row r="93" spans="2:11" ht="18" x14ac:dyDescent="0.35">
      <c r="B93" s="9">
        <v>45904</v>
      </c>
      <c r="C93" s="10" t="s">
        <v>87</v>
      </c>
      <c r="D93" s="10">
        <v>13</v>
      </c>
      <c r="E93" s="11" t="s">
        <v>7</v>
      </c>
      <c r="F93" s="12">
        <v>0</v>
      </c>
      <c r="G93" s="12">
        <f t="shared" ref="G93:G121" si="13">SUM(F93)-20</f>
        <v>-20</v>
      </c>
      <c r="H93" s="12">
        <v>-20</v>
      </c>
      <c r="J93" s="14">
        <f t="shared" ref="J93:J121" si="14">SUM(J92,G93)</f>
        <v>47</v>
      </c>
      <c r="K93" s="21">
        <f>SUM(K92+H93)</f>
        <v>86</v>
      </c>
    </row>
    <row r="94" spans="2:11" ht="18" x14ac:dyDescent="0.35">
      <c r="B94" s="16">
        <v>45905</v>
      </c>
      <c r="C94" s="17" t="s">
        <v>88</v>
      </c>
      <c r="D94" s="17">
        <v>10</v>
      </c>
      <c r="E94" s="18" t="s">
        <v>8</v>
      </c>
      <c r="F94" s="19">
        <v>28</v>
      </c>
      <c r="G94" s="19">
        <f t="shared" si="13"/>
        <v>8</v>
      </c>
      <c r="H94" s="19">
        <v>-20</v>
      </c>
      <c r="J94" s="14">
        <f t="shared" si="14"/>
        <v>55</v>
      </c>
      <c r="K94" s="21">
        <f t="shared" ref="K94:K121" si="15">SUM(K93+H94)</f>
        <v>66</v>
      </c>
    </row>
    <row r="95" spans="2:11" ht="18" x14ac:dyDescent="0.35">
      <c r="B95" s="16">
        <v>45906</v>
      </c>
      <c r="C95" s="17" t="s">
        <v>89</v>
      </c>
      <c r="D95" s="27">
        <v>11</v>
      </c>
      <c r="E95" s="18" t="s">
        <v>8</v>
      </c>
      <c r="F95" s="19">
        <v>31</v>
      </c>
      <c r="G95" s="19">
        <f t="shared" si="13"/>
        <v>11</v>
      </c>
      <c r="H95" s="19">
        <v>-20</v>
      </c>
      <c r="J95" s="14">
        <f t="shared" si="14"/>
        <v>66</v>
      </c>
      <c r="K95" s="21">
        <f t="shared" si="15"/>
        <v>46</v>
      </c>
    </row>
    <row r="96" spans="2:11" ht="18" x14ac:dyDescent="0.35">
      <c r="B96" s="16">
        <v>45907</v>
      </c>
      <c r="C96" s="17" t="s">
        <v>90</v>
      </c>
      <c r="D96" s="17">
        <v>11</v>
      </c>
      <c r="E96" s="18" t="s">
        <v>8</v>
      </c>
      <c r="F96" s="19">
        <v>30</v>
      </c>
      <c r="G96" s="19">
        <f t="shared" si="13"/>
        <v>10</v>
      </c>
      <c r="H96" s="19">
        <v>-20</v>
      </c>
      <c r="J96" s="14">
        <f t="shared" si="14"/>
        <v>76</v>
      </c>
      <c r="K96" s="21">
        <f t="shared" si="15"/>
        <v>26</v>
      </c>
    </row>
    <row r="97" spans="2:11" ht="18" x14ac:dyDescent="0.35">
      <c r="B97" s="9">
        <v>45907</v>
      </c>
      <c r="C97" s="10" t="s">
        <v>91</v>
      </c>
      <c r="D97" s="10">
        <v>7.5</v>
      </c>
      <c r="E97" s="11" t="s">
        <v>7</v>
      </c>
      <c r="F97" s="12">
        <v>0</v>
      </c>
      <c r="G97" s="12">
        <f t="shared" si="13"/>
        <v>-20</v>
      </c>
      <c r="H97" s="12">
        <v>-20</v>
      </c>
      <c r="J97" s="14">
        <f t="shared" si="14"/>
        <v>56</v>
      </c>
      <c r="K97" s="21">
        <f t="shared" si="15"/>
        <v>6</v>
      </c>
    </row>
    <row r="98" spans="2:11" ht="18" x14ac:dyDescent="0.35">
      <c r="B98" s="9">
        <v>45908</v>
      </c>
      <c r="C98" s="10" t="s">
        <v>20</v>
      </c>
      <c r="D98" s="10">
        <v>6.5</v>
      </c>
      <c r="E98" s="11" t="s">
        <v>7</v>
      </c>
      <c r="F98" s="12">
        <v>0</v>
      </c>
      <c r="G98" s="12">
        <f t="shared" si="13"/>
        <v>-20</v>
      </c>
      <c r="H98" s="12">
        <v>-20</v>
      </c>
      <c r="J98" s="14">
        <f t="shared" si="14"/>
        <v>36</v>
      </c>
      <c r="K98" s="21">
        <f t="shared" si="15"/>
        <v>-14</v>
      </c>
    </row>
    <row r="99" spans="2:11" ht="18" x14ac:dyDescent="0.35">
      <c r="B99" s="9">
        <v>45909</v>
      </c>
      <c r="C99" s="10" t="s">
        <v>92</v>
      </c>
      <c r="D99" s="10">
        <v>7</v>
      </c>
      <c r="E99" s="11" t="s">
        <v>7</v>
      </c>
      <c r="F99" s="12">
        <v>0</v>
      </c>
      <c r="G99" s="12">
        <f t="shared" si="13"/>
        <v>-20</v>
      </c>
      <c r="H99" s="12">
        <v>-20</v>
      </c>
      <c r="J99" s="14">
        <f t="shared" si="14"/>
        <v>16</v>
      </c>
      <c r="K99" s="21">
        <f t="shared" si="15"/>
        <v>-34</v>
      </c>
    </row>
    <row r="100" spans="2:11" ht="18" x14ac:dyDescent="0.35">
      <c r="B100" s="9">
        <v>45909</v>
      </c>
      <c r="C100" s="10" t="s">
        <v>93</v>
      </c>
      <c r="D100" s="10">
        <v>10</v>
      </c>
      <c r="E100" s="11" t="s">
        <v>7</v>
      </c>
      <c r="F100" s="12">
        <v>0</v>
      </c>
      <c r="G100" s="12">
        <f t="shared" si="13"/>
        <v>-20</v>
      </c>
      <c r="H100" s="12">
        <v>-20</v>
      </c>
      <c r="J100" s="14">
        <f t="shared" si="14"/>
        <v>-4</v>
      </c>
      <c r="K100" s="21">
        <f t="shared" si="15"/>
        <v>-54</v>
      </c>
    </row>
    <row r="101" spans="2:11" ht="18" x14ac:dyDescent="0.35">
      <c r="B101" s="9">
        <v>45910</v>
      </c>
      <c r="C101" s="10" t="s">
        <v>94</v>
      </c>
      <c r="D101" s="10">
        <v>15</v>
      </c>
      <c r="E101" s="11" t="s">
        <v>7</v>
      </c>
      <c r="F101" s="12">
        <v>0</v>
      </c>
      <c r="G101" s="12">
        <f t="shared" si="13"/>
        <v>-20</v>
      </c>
      <c r="H101" s="12">
        <v>-20</v>
      </c>
      <c r="J101" s="14">
        <f t="shared" si="14"/>
        <v>-24</v>
      </c>
      <c r="K101" s="21">
        <f t="shared" si="15"/>
        <v>-74</v>
      </c>
    </row>
    <row r="102" spans="2:11" ht="18" x14ac:dyDescent="0.35">
      <c r="B102" s="9">
        <v>45911</v>
      </c>
      <c r="C102" s="10" t="s">
        <v>95</v>
      </c>
      <c r="D102" s="10">
        <v>41</v>
      </c>
      <c r="E102" s="11" t="s">
        <v>7</v>
      </c>
      <c r="F102" s="12">
        <v>0</v>
      </c>
      <c r="G102" s="12">
        <f t="shared" si="13"/>
        <v>-20</v>
      </c>
      <c r="H102" s="12">
        <v>-20</v>
      </c>
      <c r="J102" s="14">
        <f t="shared" si="14"/>
        <v>-44</v>
      </c>
      <c r="K102" s="21">
        <f t="shared" si="15"/>
        <v>-94</v>
      </c>
    </row>
    <row r="103" spans="2:11" ht="18" x14ac:dyDescent="0.35">
      <c r="B103" s="16">
        <v>45911</v>
      </c>
      <c r="C103" s="17" t="s">
        <v>96</v>
      </c>
      <c r="D103" s="17" t="s">
        <v>97</v>
      </c>
      <c r="E103" s="18" t="s">
        <v>8</v>
      </c>
      <c r="F103" s="19">
        <v>28</v>
      </c>
      <c r="G103" s="19">
        <f t="shared" si="13"/>
        <v>8</v>
      </c>
      <c r="H103" s="19">
        <v>-20</v>
      </c>
      <c r="J103" s="14">
        <f t="shared" si="14"/>
        <v>-36</v>
      </c>
      <c r="K103" s="21">
        <f t="shared" si="15"/>
        <v>-114</v>
      </c>
    </row>
    <row r="104" spans="2:11" ht="18" x14ac:dyDescent="0.35">
      <c r="B104" s="16">
        <v>45912</v>
      </c>
      <c r="C104" s="17" t="s">
        <v>98</v>
      </c>
      <c r="D104" s="17">
        <v>9</v>
      </c>
      <c r="E104" s="18" t="s">
        <v>8</v>
      </c>
      <c r="F104" s="19">
        <v>26</v>
      </c>
      <c r="G104" s="19">
        <f t="shared" si="13"/>
        <v>6</v>
      </c>
      <c r="H104" s="19">
        <v>-20</v>
      </c>
      <c r="J104" s="14">
        <f t="shared" si="14"/>
        <v>-30</v>
      </c>
      <c r="K104" s="21">
        <f t="shared" si="15"/>
        <v>-134</v>
      </c>
    </row>
    <row r="105" spans="2:11" ht="18" x14ac:dyDescent="0.35">
      <c r="B105" s="9">
        <v>45913</v>
      </c>
      <c r="C105" s="10" t="s">
        <v>98</v>
      </c>
      <c r="D105" s="10">
        <v>11</v>
      </c>
      <c r="E105" s="11" t="s">
        <v>7</v>
      </c>
      <c r="F105" s="12">
        <v>0</v>
      </c>
      <c r="G105" s="12">
        <f t="shared" si="13"/>
        <v>-20</v>
      </c>
      <c r="H105" s="12">
        <v>-20</v>
      </c>
      <c r="J105" s="14">
        <f t="shared" si="14"/>
        <v>-50</v>
      </c>
      <c r="K105" s="21">
        <f t="shared" si="15"/>
        <v>-154</v>
      </c>
    </row>
    <row r="106" spans="2:11" ht="18" x14ac:dyDescent="0.35">
      <c r="B106" s="9">
        <v>45915</v>
      </c>
      <c r="C106" s="10" t="s">
        <v>99</v>
      </c>
      <c r="D106" s="10">
        <v>23</v>
      </c>
      <c r="E106" s="11" t="s">
        <v>7</v>
      </c>
      <c r="F106" s="12">
        <v>0</v>
      </c>
      <c r="G106" s="12">
        <f t="shared" si="13"/>
        <v>-20</v>
      </c>
      <c r="H106" s="12">
        <v>-20</v>
      </c>
      <c r="J106" s="14">
        <f t="shared" si="14"/>
        <v>-70</v>
      </c>
      <c r="K106" s="21">
        <f t="shared" si="15"/>
        <v>-174</v>
      </c>
    </row>
    <row r="107" spans="2:11" ht="18" x14ac:dyDescent="0.35">
      <c r="B107" s="16">
        <v>45918</v>
      </c>
      <c r="C107" s="17" t="s">
        <v>100</v>
      </c>
      <c r="D107" s="17">
        <v>8</v>
      </c>
      <c r="E107" s="18" t="s">
        <v>8</v>
      </c>
      <c r="F107" s="19">
        <v>24</v>
      </c>
      <c r="G107" s="19">
        <f t="shared" si="13"/>
        <v>4</v>
      </c>
      <c r="H107" s="19">
        <v>-20</v>
      </c>
      <c r="J107" s="14">
        <f t="shared" si="14"/>
        <v>-66</v>
      </c>
      <c r="K107" s="21">
        <f t="shared" si="15"/>
        <v>-194</v>
      </c>
    </row>
    <row r="108" spans="2:11" ht="18" x14ac:dyDescent="0.35">
      <c r="B108" s="9">
        <v>45920</v>
      </c>
      <c r="C108" s="10" t="s">
        <v>101</v>
      </c>
      <c r="D108" s="10">
        <v>34</v>
      </c>
      <c r="E108" s="11" t="s">
        <v>7</v>
      </c>
      <c r="F108" s="12">
        <v>0</v>
      </c>
      <c r="G108" s="12">
        <f t="shared" si="13"/>
        <v>-20</v>
      </c>
      <c r="H108" s="12">
        <v>-20</v>
      </c>
      <c r="J108" s="14">
        <f t="shared" si="14"/>
        <v>-86</v>
      </c>
      <c r="K108" s="21">
        <f t="shared" si="15"/>
        <v>-214</v>
      </c>
    </row>
    <row r="109" spans="2:11" ht="18" x14ac:dyDescent="0.35">
      <c r="B109" s="9">
        <v>45921</v>
      </c>
      <c r="C109" s="10" t="s">
        <v>102</v>
      </c>
      <c r="D109" s="10">
        <v>15</v>
      </c>
      <c r="E109" s="11" t="s">
        <v>7</v>
      </c>
      <c r="F109" s="12">
        <v>0</v>
      </c>
      <c r="G109" s="12">
        <f t="shared" si="13"/>
        <v>-20</v>
      </c>
      <c r="H109" s="12">
        <v>-20</v>
      </c>
      <c r="J109" s="14">
        <f t="shared" si="14"/>
        <v>-106</v>
      </c>
      <c r="K109" s="21">
        <f t="shared" si="15"/>
        <v>-234</v>
      </c>
    </row>
    <row r="110" spans="2:11" ht="18" x14ac:dyDescent="0.35">
      <c r="B110" s="9">
        <v>45922</v>
      </c>
      <c r="C110" s="10" t="s">
        <v>103</v>
      </c>
      <c r="D110" s="10">
        <v>10</v>
      </c>
      <c r="E110" s="11" t="s">
        <v>7</v>
      </c>
      <c r="F110" s="12">
        <v>0</v>
      </c>
      <c r="G110" s="12">
        <f t="shared" si="13"/>
        <v>-20</v>
      </c>
      <c r="H110" s="12">
        <v>-20</v>
      </c>
      <c r="J110" s="14">
        <f t="shared" si="14"/>
        <v>-126</v>
      </c>
      <c r="K110" s="21">
        <f t="shared" si="15"/>
        <v>-254</v>
      </c>
    </row>
    <row r="111" spans="2:11" ht="18" x14ac:dyDescent="0.35">
      <c r="B111" s="16">
        <v>45922</v>
      </c>
      <c r="C111" s="17" t="s">
        <v>104</v>
      </c>
      <c r="D111" s="17">
        <v>7</v>
      </c>
      <c r="E111" s="18" t="s">
        <v>8</v>
      </c>
      <c r="F111" s="19">
        <v>22</v>
      </c>
      <c r="G111" s="19">
        <f t="shared" si="13"/>
        <v>2</v>
      </c>
      <c r="H111" s="19">
        <v>-20</v>
      </c>
      <c r="J111" s="14">
        <f t="shared" si="14"/>
        <v>-124</v>
      </c>
      <c r="K111" s="21">
        <f t="shared" si="15"/>
        <v>-274</v>
      </c>
    </row>
    <row r="112" spans="2:11" ht="18" x14ac:dyDescent="0.35">
      <c r="B112" s="9">
        <v>45923</v>
      </c>
      <c r="C112" s="10" t="s">
        <v>105</v>
      </c>
      <c r="D112" s="10">
        <v>11</v>
      </c>
      <c r="E112" s="11" t="s">
        <v>7</v>
      </c>
      <c r="F112" s="12">
        <v>0</v>
      </c>
      <c r="G112" s="12">
        <f t="shared" si="13"/>
        <v>-20</v>
      </c>
      <c r="H112" s="12">
        <v>-20</v>
      </c>
      <c r="J112" s="14">
        <f t="shared" si="14"/>
        <v>-144</v>
      </c>
      <c r="K112" s="21">
        <f t="shared" si="15"/>
        <v>-294</v>
      </c>
    </row>
    <row r="113" spans="2:11" ht="18" x14ac:dyDescent="0.35">
      <c r="B113" s="5">
        <v>45923</v>
      </c>
      <c r="C113" s="6" t="s">
        <v>106</v>
      </c>
      <c r="D113" s="6" t="s">
        <v>97</v>
      </c>
      <c r="E113" s="7" t="s">
        <v>6</v>
      </c>
      <c r="F113" s="8">
        <v>128</v>
      </c>
      <c r="G113" s="8">
        <f t="shared" si="13"/>
        <v>108</v>
      </c>
      <c r="H113" s="8">
        <v>87</v>
      </c>
      <c r="J113" s="14">
        <f t="shared" si="14"/>
        <v>-36</v>
      </c>
      <c r="K113" s="21">
        <f t="shared" si="15"/>
        <v>-207</v>
      </c>
    </row>
    <row r="114" spans="2:11" ht="18" x14ac:dyDescent="0.35">
      <c r="B114" s="5">
        <v>45924</v>
      </c>
      <c r="C114" s="6" t="s">
        <v>107</v>
      </c>
      <c r="D114" s="6">
        <v>17</v>
      </c>
      <c r="E114" s="7" t="s">
        <v>6</v>
      </c>
      <c r="F114" s="8">
        <v>212</v>
      </c>
      <c r="G114" s="8">
        <f t="shared" si="13"/>
        <v>192</v>
      </c>
      <c r="H114" s="8">
        <v>587</v>
      </c>
      <c r="J114" s="14">
        <f t="shared" si="14"/>
        <v>156</v>
      </c>
      <c r="K114" s="21">
        <f t="shared" si="15"/>
        <v>380</v>
      </c>
    </row>
    <row r="115" spans="2:11" ht="18" x14ac:dyDescent="0.35">
      <c r="B115" s="9">
        <v>45924</v>
      </c>
      <c r="C115" s="10" t="s">
        <v>108</v>
      </c>
      <c r="D115" s="10">
        <v>7.5</v>
      </c>
      <c r="E115" s="11" t="s">
        <v>7</v>
      </c>
      <c r="F115" s="12">
        <v>0</v>
      </c>
      <c r="G115" s="12">
        <f t="shared" si="13"/>
        <v>-20</v>
      </c>
      <c r="H115" s="12">
        <v>-20</v>
      </c>
      <c r="J115" s="14">
        <f t="shared" si="14"/>
        <v>136</v>
      </c>
      <c r="K115" s="21">
        <f t="shared" si="15"/>
        <v>360</v>
      </c>
    </row>
    <row r="116" spans="2:11" ht="18" x14ac:dyDescent="0.35">
      <c r="B116" s="9">
        <v>45925</v>
      </c>
      <c r="C116" s="10" t="s">
        <v>109</v>
      </c>
      <c r="D116" s="10">
        <v>9.5</v>
      </c>
      <c r="E116" s="11" t="s">
        <v>7</v>
      </c>
      <c r="F116" s="12">
        <v>0</v>
      </c>
      <c r="G116" s="12">
        <f t="shared" si="13"/>
        <v>-20</v>
      </c>
      <c r="H116" s="12">
        <v>-20</v>
      </c>
      <c r="J116" s="14">
        <f t="shared" si="14"/>
        <v>116</v>
      </c>
      <c r="K116" s="21">
        <f t="shared" si="15"/>
        <v>340</v>
      </c>
    </row>
    <row r="117" spans="2:11" ht="18" x14ac:dyDescent="0.35">
      <c r="B117" s="16">
        <v>45926</v>
      </c>
      <c r="C117" s="17" t="s">
        <v>110</v>
      </c>
      <c r="D117" s="17" t="s">
        <v>111</v>
      </c>
      <c r="E117" s="18" t="s">
        <v>8</v>
      </c>
      <c r="F117" s="19">
        <v>21</v>
      </c>
      <c r="G117" s="19">
        <f t="shared" si="13"/>
        <v>1</v>
      </c>
      <c r="H117" s="19">
        <v>-20</v>
      </c>
      <c r="J117" s="14">
        <f t="shared" si="14"/>
        <v>117</v>
      </c>
      <c r="K117" s="21">
        <f t="shared" si="15"/>
        <v>320</v>
      </c>
    </row>
    <row r="118" spans="2:11" ht="18" x14ac:dyDescent="0.35">
      <c r="B118" s="5">
        <v>45927</v>
      </c>
      <c r="C118" s="6" t="s">
        <v>112</v>
      </c>
      <c r="D118" s="6" t="s">
        <v>113</v>
      </c>
      <c r="E118" s="7" t="s">
        <v>6</v>
      </c>
      <c r="F118" s="8">
        <v>62</v>
      </c>
      <c r="G118" s="8">
        <f t="shared" si="13"/>
        <v>42</v>
      </c>
      <c r="H118" s="8">
        <v>70</v>
      </c>
      <c r="J118" s="14">
        <f t="shared" si="14"/>
        <v>159</v>
      </c>
      <c r="K118" s="21">
        <f t="shared" si="15"/>
        <v>390</v>
      </c>
    </row>
    <row r="119" spans="2:11" ht="18" x14ac:dyDescent="0.35">
      <c r="B119" s="9">
        <v>45928</v>
      </c>
      <c r="C119" s="10" t="s">
        <v>114</v>
      </c>
      <c r="D119" s="10">
        <v>101</v>
      </c>
      <c r="E119" s="11" t="s">
        <v>7</v>
      </c>
      <c r="F119" s="12">
        <v>0</v>
      </c>
      <c r="G119" s="12">
        <f t="shared" si="13"/>
        <v>-20</v>
      </c>
      <c r="H119" s="12">
        <v>-20</v>
      </c>
      <c r="J119" s="14">
        <f t="shared" si="14"/>
        <v>139</v>
      </c>
      <c r="K119" s="21">
        <f t="shared" si="15"/>
        <v>370</v>
      </c>
    </row>
    <row r="120" spans="2:11" ht="18" x14ac:dyDescent="0.35">
      <c r="B120" s="9">
        <v>45928</v>
      </c>
      <c r="C120" s="10" t="s">
        <v>114</v>
      </c>
      <c r="D120" s="10">
        <v>26</v>
      </c>
      <c r="E120" s="11" t="s">
        <v>7</v>
      </c>
      <c r="F120" s="12">
        <v>0</v>
      </c>
      <c r="G120" s="12">
        <f t="shared" si="13"/>
        <v>-20</v>
      </c>
      <c r="H120" s="12">
        <v>-20</v>
      </c>
      <c r="J120" s="14">
        <f t="shared" si="14"/>
        <v>119</v>
      </c>
      <c r="K120" s="21">
        <f t="shared" si="15"/>
        <v>350</v>
      </c>
    </row>
    <row r="121" spans="2:11" ht="18" x14ac:dyDescent="0.35">
      <c r="B121" s="9">
        <v>45929</v>
      </c>
      <c r="C121" s="10" t="s">
        <v>115</v>
      </c>
      <c r="D121" s="10">
        <v>17</v>
      </c>
      <c r="E121" s="11" t="s">
        <v>7</v>
      </c>
      <c r="F121" s="12">
        <v>0</v>
      </c>
      <c r="G121" s="12">
        <f t="shared" si="13"/>
        <v>-20</v>
      </c>
      <c r="H121" s="12">
        <v>-20</v>
      </c>
      <c r="J121" s="14">
        <f t="shared" si="14"/>
        <v>99</v>
      </c>
      <c r="K121" s="21">
        <f t="shared" si="15"/>
        <v>330</v>
      </c>
    </row>
    <row r="123" spans="2:11" x14ac:dyDescent="0.3">
      <c r="D123" t="s">
        <v>116</v>
      </c>
      <c r="F123" s="1" t="s">
        <v>28</v>
      </c>
      <c r="G123" s="23">
        <f>SUM(G92:G122)</f>
        <v>99</v>
      </c>
      <c r="H123" s="23">
        <f>SUM(H92:H122)</f>
        <v>330</v>
      </c>
      <c r="J123" s="20"/>
      <c r="K123" s="26"/>
    </row>
    <row r="124" spans="2:11" x14ac:dyDescent="0.3">
      <c r="F124" s="1" t="s">
        <v>11</v>
      </c>
      <c r="G124" s="24">
        <f>SUM(G123)/580</f>
        <v>0.1706896551724138</v>
      </c>
      <c r="H124" s="24">
        <f>SUM(H123)/580</f>
        <v>0.56896551724137934</v>
      </c>
      <c r="J124" s="20"/>
      <c r="K124" s="26"/>
    </row>
    <row r="127" spans="2:11" x14ac:dyDescent="0.3">
      <c r="B127" s="1" t="s">
        <v>0</v>
      </c>
      <c r="C127" s="1" t="s">
        <v>1</v>
      </c>
      <c r="D127" s="1" t="s">
        <v>2</v>
      </c>
      <c r="E127" s="2" t="s">
        <v>3</v>
      </c>
      <c r="F127" s="1" t="s">
        <v>4</v>
      </c>
      <c r="G127" s="1" t="s">
        <v>27</v>
      </c>
      <c r="H127" s="10" t="s">
        <v>26</v>
      </c>
      <c r="J127" s="4" t="s">
        <v>5</v>
      </c>
      <c r="K127" s="1" t="s">
        <v>46</v>
      </c>
    </row>
    <row r="128" spans="2:11" ht="18" x14ac:dyDescent="0.35">
      <c r="B128" s="9">
        <v>45932</v>
      </c>
      <c r="C128" s="10" t="s">
        <v>117</v>
      </c>
      <c r="D128" s="10">
        <v>15</v>
      </c>
      <c r="E128" s="11" t="s">
        <v>7</v>
      </c>
      <c r="F128" s="12">
        <v>0</v>
      </c>
      <c r="G128" s="12">
        <f>SUM(F128)-20</f>
        <v>-20</v>
      </c>
      <c r="H128" s="12">
        <v>-20</v>
      </c>
      <c r="J128" s="14">
        <v>-20</v>
      </c>
      <c r="K128" s="21">
        <v>-20</v>
      </c>
    </row>
    <row r="129" spans="2:11" ht="18" x14ac:dyDescent="0.35">
      <c r="B129" s="5">
        <v>45934</v>
      </c>
      <c r="C129" s="6" t="s">
        <v>118</v>
      </c>
      <c r="D129" s="6">
        <v>8.5</v>
      </c>
      <c r="E129" s="7" t="s">
        <v>6</v>
      </c>
      <c r="F129" s="8">
        <v>110</v>
      </c>
      <c r="G129" s="8">
        <f t="shared" ref="G129:G133" si="16">SUM(F129)-20</f>
        <v>90</v>
      </c>
      <c r="H129" s="8">
        <v>80</v>
      </c>
      <c r="J129" s="14">
        <f t="shared" ref="J129:J140" si="17">SUM(J128,G129)</f>
        <v>70</v>
      </c>
      <c r="K129" s="21">
        <f>SUM(K128+H129)</f>
        <v>60</v>
      </c>
    </row>
    <row r="130" spans="2:11" ht="18" x14ac:dyDescent="0.35">
      <c r="B130" s="9">
        <v>45935</v>
      </c>
      <c r="C130" s="10" t="s">
        <v>119</v>
      </c>
      <c r="D130" s="10">
        <v>8.5</v>
      </c>
      <c r="E130" s="11" t="s">
        <v>7</v>
      </c>
      <c r="F130" s="12">
        <v>0</v>
      </c>
      <c r="G130" s="12">
        <f t="shared" si="16"/>
        <v>-20</v>
      </c>
      <c r="H130" s="12">
        <v>-20</v>
      </c>
      <c r="J130" s="14">
        <f t="shared" si="17"/>
        <v>50</v>
      </c>
      <c r="K130" s="21">
        <f t="shared" ref="K130:K140" si="18">SUM(K129+H130)</f>
        <v>40</v>
      </c>
    </row>
    <row r="131" spans="2:11" ht="18" x14ac:dyDescent="0.35">
      <c r="B131" s="9">
        <v>45935</v>
      </c>
      <c r="C131" s="10" t="s">
        <v>120</v>
      </c>
      <c r="D131" s="13">
        <v>13</v>
      </c>
      <c r="E131" s="11" t="s">
        <v>7</v>
      </c>
      <c r="F131" s="12">
        <v>0</v>
      </c>
      <c r="G131" s="12">
        <f t="shared" si="16"/>
        <v>-20</v>
      </c>
      <c r="H131" s="12">
        <v>-20</v>
      </c>
      <c r="J131" s="14">
        <f t="shared" si="17"/>
        <v>30</v>
      </c>
      <c r="K131" s="21">
        <f t="shared" si="18"/>
        <v>20</v>
      </c>
    </row>
    <row r="132" spans="2:11" ht="18" x14ac:dyDescent="0.35">
      <c r="B132" s="16">
        <v>45937</v>
      </c>
      <c r="C132" s="17" t="s">
        <v>121</v>
      </c>
      <c r="D132" s="17" t="s">
        <v>122</v>
      </c>
      <c r="E132" s="18" t="s">
        <v>8</v>
      </c>
      <c r="F132" s="19">
        <v>20</v>
      </c>
      <c r="G132" s="19">
        <f t="shared" si="16"/>
        <v>0</v>
      </c>
      <c r="H132" s="19">
        <v>-20</v>
      </c>
      <c r="J132" s="14">
        <f t="shared" si="17"/>
        <v>30</v>
      </c>
      <c r="K132" s="21">
        <f t="shared" si="18"/>
        <v>0</v>
      </c>
    </row>
    <row r="133" spans="2:11" ht="18" x14ac:dyDescent="0.35">
      <c r="B133" s="16">
        <v>45941</v>
      </c>
      <c r="C133" s="17" t="s">
        <v>123</v>
      </c>
      <c r="D133" s="17">
        <v>7</v>
      </c>
      <c r="E133" s="18" t="s">
        <v>8</v>
      </c>
      <c r="F133" s="19">
        <v>22</v>
      </c>
      <c r="G133" s="19">
        <f t="shared" si="16"/>
        <v>2</v>
      </c>
      <c r="H133" s="19">
        <v>-20</v>
      </c>
      <c r="J133" s="14">
        <f t="shared" si="17"/>
        <v>32</v>
      </c>
      <c r="K133" s="21">
        <f t="shared" si="18"/>
        <v>-20</v>
      </c>
    </row>
    <row r="134" spans="2:11" ht="18" x14ac:dyDescent="0.35">
      <c r="B134" s="5">
        <v>45942</v>
      </c>
      <c r="C134" s="6" t="s">
        <v>124</v>
      </c>
      <c r="D134" s="6">
        <v>8</v>
      </c>
      <c r="E134" s="7" t="s">
        <v>6</v>
      </c>
      <c r="F134" s="8">
        <v>104</v>
      </c>
      <c r="G134" s="8">
        <f t="shared" ref="G134:G140" si="19">SUM(F134)-20</f>
        <v>84</v>
      </c>
      <c r="H134" s="8">
        <v>159</v>
      </c>
      <c r="J134" s="14">
        <f t="shared" si="17"/>
        <v>116</v>
      </c>
      <c r="K134" s="21">
        <f t="shared" si="18"/>
        <v>139</v>
      </c>
    </row>
    <row r="135" spans="2:11" ht="18" x14ac:dyDescent="0.35">
      <c r="B135" s="9">
        <v>45943</v>
      </c>
      <c r="C135" s="10" t="s">
        <v>64</v>
      </c>
      <c r="D135" s="10">
        <v>10</v>
      </c>
      <c r="E135" s="11" t="s">
        <v>7</v>
      </c>
      <c r="F135" s="12">
        <v>0</v>
      </c>
      <c r="G135" s="12">
        <f t="shared" si="19"/>
        <v>-20</v>
      </c>
      <c r="H135" s="12">
        <v>-20</v>
      </c>
      <c r="J135" s="14">
        <f t="shared" si="17"/>
        <v>96</v>
      </c>
      <c r="K135" s="21">
        <f t="shared" si="18"/>
        <v>119</v>
      </c>
    </row>
    <row r="136" spans="2:11" ht="18" x14ac:dyDescent="0.35">
      <c r="B136" s="29">
        <v>45944</v>
      </c>
      <c r="C136" s="10" t="s">
        <v>125</v>
      </c>
      <c r="D136" s="10">
        <v>12</v>
      </c>
      <c r="E136" s="11" t="s">
        <v>7</v>
      </c>
      <c r="F136" s="12">
        <v>0</v>
      </c>
      <c r="G136" s="12">
        <f t="shared" si="19"/>
        <v>-20</v>
      </c>
      <c r="H136" s="12">
        <v>-20</v>
      </c>
      <c r="J136" s="14">
        <f t="shared" si="17"/>
        <v>76</v>
      </c>
      <c r="K136" s="21">
        <f t="shared" si="18"/>
        <v>99</v>
      </c>
    </row>
    <row r="137" spans="2:11" ht="18" x14ac:dyDescent="0.35">
      <c r="B137" s="9">
        <v>45948</v>
      </c>
      <c r="C137" s="10" t="s">
        <v>126</v>
      </c>
      <c r="D137" s="10">
        <v>9.5</v>
      </c>
      <c r="E137" s="11" t="s">
        <v>7</v>
      </c>
      <c r="F137" s="28">
        <v>0</v>
      </c>
      <c r="G137" s="12">
        <f>SUM(F136)-20</f>
        <v>-20</v>
      </c>
      <c r="H137" s="12">
        <v>-20</v>
      </c>
      <c r="J137" s="14">
        <f t="shared" si="17"/>
        <v>56</v>
      </c>
      <c r="K137" s="21">
        <f t="shared" si="18"/>
        <v>79</v>
      </c>
    </row>
    <row r="138" spans="2:11" ht="18" x14ac:dyDescent="0.35">
      <c r="B138" s="16">
        <v>45949</v>
      </c>
      <c r="C138" s="17" t="s">
        <v>127</v>
      </c>
      <c r="D138" s="17">
        <v>17</v>
      </c>
      <c r="E138" s="18" t="s">
        <v>8</v>
      </c>
      <c r="F138" s="19">
        <v>42</v>
      </c>
      <c r="G138" s="19">
        <f t="shared" si="19"/>
        <v>22</v>
      </c>
      <c r="H138" s="19">
        <v>-20</v>
      </c>
      <c r="J138" s="14">
        <f t="shared" si="17"/>
        <v>78</v>
      </c>
      <c r="K138" s="21">
        <f t="shared" si="18"/>
        <v>59</v>
      </c>
    </row>
    <row r="139" spans="2:11" ht="18" x14ac:dyDescent="0.35">
      <c r="B139" s="9">
        <v>45949</v>
      </c>
      <c r="C139" s="10" t="s">
        <v>128</v>
      </c>
      <c r="D139" s="10">
        <v>11</v>
      </c>
      <c r="E139" s="11" t="s">
        <v>7</v>
      </c>
      <c r="F139" s="12">
        <v>0</v>
      </c>
      <c r="G139" s="12">
        <f t="shared" si="19"/>
        <v>-20</v>
      </c>
      <c r="H139" s="12">
        <v>-20</v>
      </c>
      <c r="J139" s="14">
        <f t="shared" si="17"/>
        <v>58</v>
      </c>
      <c r="K139" s="21">
        <f t="shared" si="18"/>
        <v>39</v>
      </c>
    </row>
    <row r="140" spans="2:11" ht="18" x14ac:dyDescent="0.35">
      <c r="B140" s="9">
        <v>45956</v>
      </c>
      <c r="C140" s="10" t="s">
        <v>129</v>
      </c>
      <c r="D140" s="10">
        <v>7</v>
      </c>
      <c r="E140" s="11" t="s">
        <v>7</v>
      </c>
      <c r="F140" s="12">
        <v>0</v>
      </c>
      <c r="G140" s="12">
        <f t="shared" si="19"/>
        <v>-20</v>
      </c>
      <c r="H140" s="12">
        <v>-20</v>
      </c>
      <c r="J140" s="14">
        <f t="shared" si="17"/>
        <v>38</v>
      </c>
      <c r="K140" s="21">
        <f t="shared" si="18"/>
        <v>19</v>
      </c>
    </row>
    <row r="142" spans="2:11" x14ac:dyDescent="0.3">
      <c r="D142" t="s">
        <v>130</v>
      </c>
      <c r="F142" s="1" t="s">
        <v>28</v>
      </c>
      <c r="G142" s="23">
        <f>SUM(G128:G141)</f>
        <v>38</v>
      </c>
      <c r="H142" s="23">
        <f>SUM(H128:H141)</f>
        <v>19</v>
      </c>
      <c r="J142" s="20"/>
      <c r="K142" s="26"/>
    </row>
    <row r="143" spans="2:11" x14ac:dyDescent="0.3">
      <c r="F143" s="1" t="s">
        <v>11</v>
      </c>
      <c r="G143" s="24">
        <f>SUM(G142)/260</f>
        <v>0.14615384615384616</v>
      </c>
      <c r="H143" s="24">
        <f>SUM(H142)/260</f>
        <v>7.3076923076923081E-2</v>
      </c>
      <c r="J143" s="20"/>
      <c r="K143" s="26"/>
    </row>
    <row r="146" spans="2:11" x14ac:dyDescent="0.3">
      <c r="B146" s="1" t="s">
        <v>0</v>
      </c>
      <c r="C146" s="1" t="s">
        <v>1</v>
      </c>
      <c r="D146" s="1" t="s">
        <v>2</v>
      </c>
      <c r="E146" s="2" t="s">
        <v>3</v>
      </c>
      <c r="F146" s="1" t="s">
        <v>4</v>
      </c>
      <c r="G146" s="1" t="s">
        <v>27</v>
      </c>
      <c r="H146" s="10" t="s">
        <v>26</v>
      </c>
      <c r="J146" s="4" t="s">
        <v>5</v>
      </c>
      <c r="K146" s="1" t="s">
        <v>46</v>
      </c>
    </row>
    <row r="147" spans="2:11" ht="18" x14ac:dyDescent="0.35">
      <c r="B147" s="9">
        <v>45965</v>
      </c>
      <c r="C147" s="10" t="s">
        <v>131</v>
      </c>
      <c r="D147" s="10">
        <v>15</v>
      </c>
      <c r="E147" s="11" t="s">
        <v>7</v>
      </c>
      <c r="F147" s="12">
        <v>0</v>
      </c>
      <c r="G147" s="12">
        <f>SUM(F147)-20</f>
        <v>-20</v>
      </c>
      <c r="H147" s="12">
        <v>-20</v>
      </c>
      <c r="J147" s="14">
        <v>-20</v>
      </c>
      <c r="K147" s="21">
        <v>-20</v>
      </c>
    </row>
    <row r="148" spans="2:11" ht="18" x14ac:dyDescent="0.35">
      <c r="B148" s="16">
        <v>45966</v>
      </c>
      <c r="C148" s="17" t="s">
        <v>132</v>
      </c>
      <c r="D148" s="17">
        <v>7</v>
      </c>
      <c r="E148" s="18" t="s">
        <v>8</v>
      </c>
      <c r="F148" s="19">
        <v>22</v>
      </c>
      <c r="G148" s="19">
        <f t="shared" ref="G148:G170" si="20">SUM(F148)-20</f>
        <v>2</v>
      </c>
      <c r="H148" s="19">
        <v>-20</v>
      </c>
      <c r="J148" s="14">
        <f t="shared" ref="J148:J170" si="21">SUM(J147,G148)</f>
        <v>-18</v>
      </c>
      <c r="K148" s="21">
        <f>SUM(K147+H148)</f>
        <v>-40</v>
      </c>
    </row>
    <row r="149" spans="2:11" ht="18" x14ac:dyDescent="0.35">
      <c r="B149" s="9">
        <v>45966</v>
      </c>
      <c r="C149" s="10" t="s">
        <v>133</v>
      </c>
      <c r="D149" s="10">
        <v>21</v>
      </c>
      <c r="E149" s="11" t="s">
        <v>7</v>
      </c>
      <c r="F149" s="12">
        <v>0</v>
      </c>
      <c r="G149" s="12">
        <f t="shared" si="20"/>
        <v>-20</v>
      </c>
      <c r="H149" s="12">
        <v>-20</v>
      </c>
      <c r="J149" s="14">
        <f t="shared" si="21"/>
        <v>-38</v>
      </c>
      <c r="K149" s="21">
        <f t="shared" ref="K149:K170" si="22">SUM(K148+H149)</f>
        <v>-60</v>
      </c>
    </row>
    <row r="150" spans="2:11" ht="18" x14ac:dyDescent="0.35">
      <c r="B150" s="9">
        <v>45967</v>
      </c>
      <c r="C150" s="10" t="s">
        <v>134</v>
      </c>
      <c r="D150" s="13">
        <v>8</v>
      </c>
      <c r="E150" s="11" t="s">
        <v>8</v>
      </c>
      <c r="F150" s="12">
        <v>30</v>
      </c>
      <c r="G150" s="12">
        <f t="shared" si="20"/>
        <v>10</v>
      </c>
      <c r="H150" s="12">
        <v>-20</v>
      </c>
      <c r="J150" s="14">
        <f t="shared" si="21"/>
        <v>-28</v>
      </c>
      <c r="K150" s="21">
        <f t="shared" si="22"/>
        <v>-80</v>
      </c>
    </row>
    <row r="151" spans="2:11" ht="18" x14ac:dyDescent="0.35">
      <c r="B151" s="16">
        <v>45968</v>
      </c>
      <c r="C151" s="17" t="s">
        <v>135</v>
      </c>
      <c r="D151" s="17">
        <v>7</v>
      </c>
      <c r="E151" s="18" t="s">
        <v>8</v>
      </c>
      <c r="F151" s="19">
        <v>25</v>
      </c>
      <c r="G151" s="19">
        <f t="shared" si="20"/>
        <v>5</v>
      </c>
      <c r="H151" s="19">
        <v>-20</v>
      </c>
      <c r="J151" s="14">
        <f t="shared" si="21"/>
        <v>-23</v>
      </c>
      <c r="K151" s="21">
        <f t="shared" si="22"/>
        <v>-100</v>
      </c>
    </row>
    <row r="152" spans="2:11" ht="18" x14ac:dyDescent="0.35">
      <c r="B152" s="16">
        <v>45970</v>
      </c>
      <c r="C152" s="17" t="s">
        <v>136</v>
      </c>
      <c r="D152" s="17">
        <v>8</v>
      </c>
      <c r="E152" s="18" t="s">
        <v>8</v>
      </c>
      <c r="F152" s="19">
        <v>24</v>
      </c>
      <c r="G152" s="19">
        <f t="shared" si="20"/>
        <v>4</v>
      </c>
      <c r="H152" s="19">
        <v>-20</v>
      </c>
      <c r="J152" s="14">
        <f t="shared" si="21"/>
        <v>-19</v>
      </c>
      <c r="K152" s="21">
        <f t="shared" si="22"/>
        <v>-120</v>
      </c>
    </row>
    <row r="153" spans="2:11" ht="18" x14ac:dyDescent="0.35">
      <c r="B153" s="5">
        <v>45970</v>
      </c>
      <c r="C153" s="6" t="s">
        <v>136</v>
      </c>
      <c r="D153" s="6">
        <v>6</v>
      </c>
      <c r="E153" s="7" t="s">
        <v>6</v>
      </c>
      <c r="F153" s="8">
        <v>80</v>
      </c>
      <c r="G153" s="8">
        <f t="shared" si="20"/>
        <v>60</v>
      </c>
      <c r="H153" s="8">
        <v>99</v>
      </c>
      <c r="J153" s="14">
        <f t="shared" si="21"/>
        <v>41</v>
      </c>
      <c r="K153" s="21">
        <f t="shared" si="22"/>
        <v>-21</v>
      </c>
    </row>
    <row r="154" spans="2:11" ht="18" x14ac:dyDescent="0.35">
      <c r="B154" s="16">
        <v>45970</v>
      </c>
      <c r="C154" s="17" t="s">
        <v>137</v>
      </c>
      <c r="D154" s="17">
        <v>6.5</v>
      </c>
      <c r="E154" s="18" t="s">
        <v>8</v>
      </c>
      <c r="F154" s="19">
        <v>21</v>
      </c>
      <c r="G154" s="19">
        <f t="shared" si="20"/>
        <v>1</v>
      </c>
      <c r="H154" s="19">
        <v>-20</v>
      </c>
      <c r="J154" s="14">
        <f t="shared" si="21"/>
        <v>42</v>
      </c>
      <c r="K154" s="21">
        <f t="shared" si="22"/>
        <v>-41</v>
      </c>
    </row>
    <row r="155" spans="2:11" ht="18" x14ac:dyDescent="0.35">
      <c r="B155" s="16">
        <v>45974</v>
      </c>
      <c r="C155" s="17" t="s">
        <v>138</v>
      </c>
      <c r="D155" s="17">
        <v>5</v>
      </c>
      <c r="E155" s="18" t="s">
        <v>8</v>
      </c>
      <c r="F155" s="19">
        <v>18</v>
      </c>
      <c r="G155" s="19">
        <f t="shared" si="20"/>
        <v>-2</v>
      </c>
      <c r="H155" s="19">
        <v>-20</v>
      </c>
      <c r="J155" s="14">
        <f t="shared" si="21"/>
        <v>40</v>
      </c>
      <c r="K155" s="21">
        <f t="shared" si="22"/>
        <v>-61</v>
      </c>
    </row>
    <row r="156" spans="2:11" ht="18" x14ac:dyDescent="0.35">
      <c r="B156" s="5">
        <v>45976</v>
      </c>
      <c r="C156" s="6" t="s">
        <v>129</v>
      </c>
      <c r="D156" s="6" t="s">
        <v>139</v>
      </c>
      <c r="E156" s="7" t="s">
        <v>6</v>
      </c>
      <c r="F156" s="32">
        <v>84</v>
      </c>
      <c r="G156" s="8">
        <f t="shared" si="20"/>
        <v>64</v>
      </c>
      <c r="H156" s="8">
        <v>59</v>
      </c>
      <c r="J156" s="14">
        <f t="shared" si="21"/>
        <v>104</v>
      </c>
      <c r="K156" s="21">
        <f t="shared" si="22"/>
        <v>-2</v>
      </c>
    </row>
    <row r="157" spans="2:11" ht="18" x14ac:dyDescent="0.35">
      <c r="B157" s="16">
        <v>45976</v>
      </c>
      <c r="C157" s="17" t="s">
        <v>129</v>
      </c>
      <c r="D157" s="17" t="s">
        <v>140</v>
      </c>
      <c r="E157" s="18" t="s">
        <v>8</v>
      </c>
      <c r="F157" s="19">
        <v>18</v>
      </c>
      <c r="G157" s="19">
        <f t="shared" si="20"/>
        <v>-2</v>
      </c>
      <c r="H157" s="19">
        <v>-20</v>
      </c>
      <c r="J157" s="14">
        <f t="shared" si="21"/>
        <v>102</v>
      </c>
      <c r="K157" s="21">
        <f t="shared" si="22"/>
        <v>-22</v>
      </c>
    </row>
    <row r="158" spans="2:11" ht="18" x14ac:dyDescent="0.35">
      <c r="B158" s="9">
        <v>45976</v>
      </c>
      <c r="C158" s="10" t="s">
        <v>141</v>
      </c>
      <c r="D158" s="10">
        <v>8.5</v>
      </c>
      <c r="E158" s="11" t="s">
        <v>7</v>
      </c>
      <c r="F158" s="12">
        <v>0</v>
      </c>
      <c r="G158" s="12">
        <f t="shared" si="20"/>
        <v>-20</v>
      </c>
      <c r="H158" s="12">
        <v>-20</v>
      </c>
      <c r="J158" s="14">
        <f t="shared" si="21"/>
        <v>82</v>
      </c>
      <c r="K158" s="21">
        <f t="shared" si="22"/>
        <v>-42</v>
      </c>
    </row>
    <row r="159" spans="2:11" ht="18" x14ac:dyDescent="0.35">
      <c r="B159" s="16">
        <v>45977</v>
      </c>
      <c r="C159" s="17" t="s">
        <v>129</v>
      </c>
      <c r="D159" s="17" t="s">
        <v>142</v>
      </c>
      <c r="E159" s="18" t="s">
        <v>8</v>
      </c>
      <c r="F159" s="19">
        <v>17</v>
      </c>
      <c r="G159" s="19">
        <f t="shared" si="20"/>
        <v>-3</v>
      </c>
      <c r="H159" s="19">
        <v>-20</v>
      </c>
      <c r="J159" s="14">
        <f t="shared" si="21"/>
        <v>79</v>
      </c>
      <c r="K159" s="21">
        <f t="shared" si="22"/>
        <v>-62</v>
      </c>
    </row>
    <row r="160" spans="2:11" ht="18" x14ac:dyDescent="0.35">
      <c r="B160" s="16">
        <v>45978</v>
      </c>
      <c r="C160" s="17" t="s">
        <v>143</v>
      </c>
      <c r="D160" s="17">
        <v>5</v>
      </c>
      <c r="E160" s="18" t="s">
        <v>8</v>
      </c>
      <c r="F160" s="19">
        <v>18</v>
      </c>
      <c r="G160" s="19">
        <f t="shared" si="20"/>
        <v>-2</v>
      </c>
      <c r="H160" s="19">
        <v>-20</v>
      </c>
      <c r="J160" s="14">
        <f t="shared" si="21"/>
        <v>77</v>
      </c>
      <c r="K160" s="21">
        <f t="shared" si="22"/>
        <v>-82</v>
      </c>
    </row>
    <row r="161" spans="2:11" ht="18" x14ac:dyDescent="0.35">
      <c r="B161" s="9">
        <v>45978</v>
      </c>
      <c r="C161" s="10" t="s">
        <v>143</v>
      </c>
      <c r="D161" s="10">
        <v>13</v>
      </c>
      <c r="E161" s="11" t="s">
        <v>7</v>
      </c>
      <c r="F161" s="12">
        <v>0</v>
      </c>
      <c r="G161" s="12">
        <f t="shared" si="20"/>
        <v>-20</v>
      </c>
      <c r="H161" s="12">
        <v>-20</v>
      </c>
      <c r="J161" s="14">
        <f t="shared" si="21"/>
        <v>57</v>
      </c>
      <c r="K161" s="21">
        <f t="shared" si="22"/>
        <v>-102</v>
      </c>
    </row>
    <row r="162" spans="2:11" ht="18" x14ac:dyDescent="0.35">
      <c r="B162" s="5">
        <v>45979</v>
      </c>
      <c r="C162" s="6" t="s">
        <v>144</v>
      </c>
      <c r="D162" s="6">
        <v>6</v>
      </c>
      <c r="E162" s="7" t="s">
        <v>6</v>
      </c>
      <c r="F162" s="8">
        <v>80</v>
      </c>
      <c r="G162" s="8">
        <f t="shared" si="20"/>
        <v>60</v>
      </c>
      <c r="H162" s="8">
        <v>55</v>
      </c>
      <c r="J162" s="14">
        <f t="shared" si="21"/>
        <v>117</v>
      </c>
      <c r="K162" s="21">
        <f t="shared" si="22"/>
        <v>-47</v>
      </c>
    </row>
    <row r="163" spans="2:11" ht="18" x14ac:dyDescent="0.35">
      <c r="B163" s="9">
        <v>45981</v>
      </c>
      <c r="C163" s="10" t="s">
        <v>145</v>
      </c>
      <c r="D163" s="10">
        <v>9</v>
      </c>
      <c r="E163" s="11" t="s">
        <v>7</v>
      </c>
      <c r="F163" s="12">
        <v>0</v>
      </c>
      <c r="G163" s="12">
        <f t="shared" si="20"/>
        <v>-20</v>
      </c>
      <c r="H163" s="12">
        <v>-20</v>
      </c>
      <c r="J163" s="14">
        <f t="shared" si="21"/>
        <v>97</v>
      </c>
      <c r="K163" s="21">
        <f t="shared" si="22"/>
        <v>-67</v>
      </c>
    </row>
    <row r="164" spans="2:11" ht="18" x14ac:dyDescent="0.35">
      <c r="B164" s="9">
        <v>45983</v>
      </c>
      <c r="C164" s="10" t="s">
        <v>146</v>
      </c>
      <c r="D164" s="10">
        <v>21</v>
      </c>
      <c r="E164" s="11" t="s">
        <v>7</v>
      </c>
      <c r="F164" s="12">
        <v>0</v>
      </c>
      <c r="G164" s="12">
        <f t="shared" si="20"/>
        <v>-20</v>
      </c>
      <c r="H164" s="12">
        <v>-20</v>
      </c>
      <c r="J164" s="14">
        <f t="shared" si="21"/>
        <v>77</v>
      </c>
      <c r="K164" s="21">
        <f t="shared" si="22"/>
        <v>-87</v>
      </c>
    </row>
    <row r="165" spans="2:11" ht="18" x14ac:dyDescent="0.35">
      <c r="B165" s="9">
        <v>45984</v>
      </c>
      <c r="C165" s="10" t="s">
        <v>147</v>
      </c>
      <c r="D165" s="10">
        <v>9.5</v>
      </c>
      <c r="E165" s="11" t="s">
        <v>7</v>
      </c>
      <c r="F165" s="12">
        <v>0</v>
      </c>
      <c r="G165" s="12">
        <f t="shared" si="20"/>
        <v>-20</v>
      </c>
      <c r="H165" s="12">
        <v>-20</v>
      </c>
      <c r="J165" s="14">
        <f t="shared" si="21"/>
        <v>57</v>
      </c>
      <c r="K165" s="21">
        <f t="shared" si="22"/>
        <v>-107</v>
      </c>
    </row>
    <row r="166" spans="2:11" ht="18" x14ac:dyDescent="0.35">
      <c r="B166" s="9">
        <v>45984</v>
      </c>
      <c r="C166" s="10" t="s">
        <v>148</v>
      </c>
      <c r="D166" s="10">
        <v>10</v>
      </c>
      <c r="E166" s="11" t="s">
        <v>7</v>
      </c>
      <c r="F166" s="12">
        <v>0</v>
      </c>
      <c r="G166" s="12">
        <f t="shared" si="20"/>
        <v>-20</v>
      </c>
      <c r="H166" s="12">
        <v>-20</v>
      </c>
      <c r="J166" s="14">
        <f t="shared" si="21"/>
        <v>37</v>
      </c>
      <c r="K166" s="21">
        <f t="shared" si="22"/>
        <v>-127</v>
      </c>
    </row>
    <row r="167" spans="2:11" ht="18" x14ac:dyDescent="0.35">
      <c r="B167" s="16">
        <v>45987</v>
      </c>
      <c r="C167" s="17" t="s">
        <v>149</v>
      </c>
      <c r="D167" s="17">
        <v>5</v>
      </c>
      <c r="E167" s="18" t="s">
        <v>8</v>
      </c>
      <c r="F167" s="19">
        <v>18</v>
      </c>
      <c r="G167" s="19">
        <f t="shared" si="20"/>
        <v>-2</v>
      </c>
      <c r="H167" s="19">
        <v>-20</v>
      </c>
      <c r="J167" s="14">
        <f t="shared" si="21"/>
        <v>35</v>
      </c>
      <c r="K167" s="21">
        <f t="shared" si="22"/>
        <v>-147</v>
      </c>
    </row>
    <row r="168" spans="2:11" ht="18" x14ac:dyDescent="0.35">
      <c r="B168" s="16">
        <v>45988</v>
      </c>
      <c r="C168" s="17" t="s">
        <v>150</v>
      </c>
      <c r="D168" s="17">
        <v>34</v>
      </c>
      <c r="E168" s="18" t="s">
        <v>8</v>
      </c>
      <c r="F168" s="19">
        <v>0</v>
      </c>
      <c r="G168" s="19">
        <f t="shared" si="20"/>
        <v>-20</v>
      </c>
      <c r="H168" s="19">
        <v>-20</v>
      </c>
      <c r="J168" s="14">
        <f t="shared" si="21"/>
        <v>15</v>
      </c>
      <c r="K168" s="21">
        <f t="shared" si="22"/>
        <v>-167</v>
      </c>
    </row>
    <row r="169" spans="2:11" ht="18" x14ac:dyDescent="0.35">
      <c r="B169" s="16">
        <v>45988</v>
      </c>
      <c r="C169" s="17" t="s">
        <v>151</v>
      </c>
      <c r="D169" s="17" t="s">
        <v>152</v>
      </c>
      <c r="E169" s="18" t="s">
        <v>8</v>
      </c>
      <c r="F169" s="19">
        <v>18</v>
      </c>
      <c r="G169" s="19">
        <f t="shared" si="20"/>
        <v>-2</v>
      </c>
      <c r="H169" s="19">
        <v>-20</v>
      </c>
      <c r="J169" s="14">
        <f t="shared" si="21"/>
        <v>13</v>
      </c>
      <c r="K169" s="21">
        <f t="shared" si="22"/>
        <v>-187</v>
      </c>
    </row>
    <row r="170" spans="2:11" ht="18" x14ac:dyDescent="0.35">
      <c r="B170" s="9">
        <v>45991</v>
      </c>
      <c r="C170" s="10" t="s">
        <v>153</v>
      </c>
      <c r="D170" s="10">
        <v>7.5</v>
      </c>
      <c r="E170" s="11" t="s">
        <v>7</v>
      </c>
      <c r="F170" s="12">
        <v>0</v>
      </c>
      <c r="G170" s="12">
        <f t="shared" si="20"/>
        <v>-20</v>
      </c>
      <c r="H170" s="12">
        <v>-20</v>
      </c>
      <c r="J170" s="14">
        <f t="shared" si="21"/>
        <v>-7</v>
      </c>
      <c r="K170" s="21">
        <f t="shared" si="22"/>
        <v>-207</v>
      </c>
    </row>
    <row r="172" spans="2:11" x14ac:dyDescent="0.3">
      <c r="D172" t="s">
        <v>251</v>
      </c>
      <c r="F172" s="1" t="s">
        <v>28</v>
      </c>
      <c r="G172" s="23">
        <f>SUM(G147:G171)</f>
        <v>-7</v>
      </c>
      <c r="H172" s="23">
        <f>SUM(H147:H171)</f>
        <v>-207</v>
      </c>
      <c r="J172" s="20"/>
      <c r="K172" s="26"/>
    </row>
    <row r="173" spans="2:11" x14ac:dyDescent="0.3">
      <c r="F173" s="1" t="s">
        <v>11</v>
      </c>
      <c r="G173" s="24">
        <f>SUM(G172)/480</f>
        <v>-1.4583333333333334E-2</v>
      </c>
      <c r="H173" s="24">
        <f>SUM(H172)/480</f>
        <v>-0.43125000000000002</v>
      </c>
      <c r="J173" s="20"/>
      <c r="K173" s="26"/>
    </row>
    <row r="176" spans="2:11" x14ac:dyDescent="0.3">
      <c r="B176" s="1" t="s">
        <v>0</v>
      </c>
      <c r="C176" s="1" t="s">
        <v>1</v>
      </c>
      <c r="D176" s="1" t="s">
        <v>2</v>
      </c>
      <c r="E176" s="2" t="s">
        <v>3</v>
      </c>
      <c r="F176" s="1" t="s">
        <v>4</v>
      </c>
      <c r="G176" s="1" t="s">
        <v>27</v>
      </c>
      <c r="H176" s="10" t="s">
        <v>26</v>
      </c>
      <c r="J176" s="4" t="s">
        <v>5</v>
      </c>
      <c r="K176" s="1" t="s">
        <v>46</v>
      </c>
    </row>
    <row r="177" spans="2:11" ht="18" x14ac:dyDescent="0.35">
      <c r="B177" s="16">
        <v>45993</v>
      </c>
      <c r="C177" s="17" t="s">
        <v>154</v>
      </c>
      <c r="D177" s="17">
        <v>9</v>
      </c>
      <c r="E177" s="18" t="s">
        <v>8</v>
      </c>
      <c r="F177" s="19">
        <v>26</v>
      </c>
      <c r="G177" s="19">
        <f>SUM(F177)-20</f>
        <v>6</v>
      </c>
      <c r="H177" s="19">
        <v>-20</v>
      </c>
      <c r="J177" s="14">
        <v>6</v>
      </c>
      <c r="K177" s="21">
        <v>-20</v>
      </c>
    </row>
    <row r="178" spans="2:11" ht="18" x14ac:dyDescent="0.35">
      <c r="B178" s="16">
        <v>45993</v>
      </c>
      <c r="C178" s="17" t="s">
        <v>155</v>
      </c>
      <c r="D178" s="17">
        <v>12</v>
      </c>
      <c r="E178" s="18" t="s">
        <v>8</v>
      </c>
      <c r="F178" s="19">
        <v>32</v>
      </c>
      <c r="G178" s="19">
        <f t="shared" ref="G178:G186" si="23">SUM(F178)-20</f>
        <v>12</v>
      </c>
      <c r="H178" s="19">
        <v>-20</v>
      </c>
      <c r="J178" s="14">
        <f t="shared" ref="J178:J188" si="24">SUM(J177,G178)</f>
        <v>18</v>
      </c>
      <c r="K178" s="21">
        <f>SUM(K177+H178)</f>
        <v>-40</v>
      </c>
    </row>
    <row r="179" spans="2:11" ht="18" x14ac:dyDescent="0.35">
      <c r="B179" s="16">
        <v>45995</v>
      </c>
      <c r="C179" s="17" t="s">
        <v>156</v>
      </c>
      <c r="D179" s="17">
        <v>6.5</v>
      </c>
      <c r="E179" s="18" t="s">
        <v>8</v>
      </c>
      <c r="F179" s="19">
        <v>21</v>
      </c>
      <c r="G179" s="19">
        <f t="shared" si="23"/>
        <v>1</v>
      </c>
      <c r="H179" s="19">
        <v>-20</v>
      </c>
      <c r="J179" s="14">
        <f t="shared" si="24"/>
        <v>19</v>
      </c>
      <c r="K179" s="21">
        <f t="shared" ref="K179:K188" si="25">SUM(K178+H179)</f>
        <v>-60</v>
      </c>
    </row>
    <row r="180" spans="2:11" ht="18" x14ac:dyDescent="0.35">
      <c r="B180" s="16">
        <v>45996</v>
      </c>
      <c r="C180" s="17" t="s">
        <v>157</v>
      </c>
      <c r="D180" s="27" t="s">
        <v>158</v>
      </c>
      <c r="E180" s="18" t="s">
        <v>8</v>
      </c>
      <c r="F180" s="19">
        <v>46</v>
      </c>
      <c r="G180" s="19">
        <f t="shared" si="23"/>
        <v>26</v>
      </c>
      <c r="H180" s="19">
        <v>-20</v>
      </c>
      <c r="J180" s="14">
        <f t="shared" si="24"/>
        <v>45</v>
      </c>
      <c r="K180" s="21">
        <f t="shared" si="25"/>
        <v>-80</v>
      </c>
    </row>
    <row r="181" spans="2:11" ht="18" x14ac:dyDescent="0.35">
      <c r="B181" s="9">
        <v>46000</v>
      </c>
      <c r="C181" s="10" t="s">
        <v>159</v>
      </c>
      <c r="D181" s="10">
        <v>21</v>
      </c>
      <c r="E181" s="11" t="s">
        <v>7</v>
      </c>
      <c r="F181" s="12">
        <v>0</v>
      </c>
      <c r="G181" s="12">
        <f t="shared" si="23"/>
        <v>-20</v>
      </c>
      <c r="H181" s="12">
        <v>-20</v>
      </c>
      <c r="J181" s="14">
        <f t="shared" si="24"/>
        <v>25</v>
      </c>
      <c r="K181" s="21">
        <f t="shared" si="25"/>
        <v>-100</v>
      </c>
    </row>
    <row r="182" spans="2:11" ht="18" x14ac:dyDescent="0.35">
      <c r="B182" s="9">
        <v>46002</v>
      </c>
      <c r="C182" s="10" t="s">
        <v>160</v>
      </c>
      <c r="D182" s="10">
        <v>15</v>
      </c>
      <c r="E182" s="11" t="s">
        <v>7</v>
      </c>
      <c r="F182" s="12">
        <v>0</v>
      </c>
      <c r="G182" s="12">
        <f t="shared" si="23"/>
        <v>-20</v>
      </c>
      <c r="H182" s="12">
        <v>-20</v>
      </c>
      <c r="J182" s="14">
        <f t="shared" si="24"/>
        <v>5</v>
      </c>
      <c r="K182" s="21">
        <f t="shared" si="25"/>
        <v>-120</v>
      </c>
    </row>
    <row r="183" spans="2:11" ht="18" x14ac:dyDescent="0.35">
      <c r="B183" s="5">
        <v>46003</v>
      </c>
      <c r="C183" s="6" t="s">
        <v>161</v>
      </c>
      <c r="D183" s="6">
        <v>5.5</v>
      </c>
      <c r="E183" s="7" t="s">
        <v>6</v>
      </c>
      <c r="F183" s="8">
        <v>74</v>
      </c>
      <c r="G183" s="8">
        <f t="shared" si="23"/>
        <v>54</v>
      </c>
      <c r="H183" s="8">
        <v>99</v>
      </c>
      <c r="J183" s="14">
        <f t="shared" si="24"/>
        <v>59</v>
      </c>
      <c r="K183" s="21">
        <f t="shared" si="25"/>
        <v>-21</v>
      </c>
    </row>
    <row r="184" spans="2:11" ht="18" x14ac:dyDescent="0.35">
      <c r="B184" s="5">
        <v>46011</v>
      </c>
      <c r="C184" s="6" t="s">
        <v>41</v>
      </c>
      <c r="D184" s="6">
        <v>11</v>
      </c>
      <c r="E184" s="7" t="s">
        <v>6</v>
      </c>
      <c r="F184" s="8">
        <v>140</v>
      </c>
      <c r="G184" s="8">
        <f t="shared" si="23"/>
        <v>120</v>
      </c>
      <c r="H184" s="8">
        <v>159</v>
      </c>
      <c r="J184" s="14">
        <f t="shared" si="24"/>
        <v>179</v>
      </c>
      <c r="K184" s="21">
        <f t="shared" si="25"/>
        <v>138</v>
      </c>
    </row>
    <row r="185" spans="2:11" ht="18" x14ac:dyDescent="0.35">
      <c r="B185" s="9">
        <v>46012</v>
      </c>
      <c r="C185" s="10" t="s">
        <v>62</v>
      </c>
      <c r="D185" s="10">
        <v>10</v>
      </c>
      <c r="E185" s="11" t="s">
        <v>7</v>
      </c>
      <c r="F185" s="12">
        <v>0</v>
      </c>
      <c r="G185" s="12">
        <f t="shared" si="23"/>
        <v>-20</v>
      </c>
      <c r="H185" s="12">
        <v>-20</v>
      </c>
      <c r="J185" s="14">
        <f t="shared" si="24"/>
        <v>159</v>
      </c>
      <c r="K185" s="21">
        <f t="shared" si="25"/>
        <v>118</v>
      </c>
    </row>
    <row r="186" spans="2:11" ht="18" x14ac:dyDescent="0.35">
      <c r="B186" s="16">
        <v>46015</v>
      </c>
      <c r="C186" s="17" t="s">
        <v>162</v>
      </c>
      <c r="D186" s="17">
        <v>4.5</v>
      </c>
      <c r="E186" s="18" t="s">
        <v>8</v>
      </c>
      <c r="F186" s="33">
        <v>17</v>
      </c>
      <c r="G186" s="19">
        <f t="shared" si="23"/>
        <v>-3</v>
      </c>
      <c r="H186" s="19">
        <v>-20</v>
      </c>
      <c r="J186" s="14">
        <f t="shared" si="24"/>
        <v>156</v>
      </c>
      <c r="K186" s="21">
        <f t="shared" si="25"/>
        <v>98</v>
      </c>
    </row>
    <row r="187" spans="2:11" ht="18" x14ac:dyDescent="0.35">
      <c r="B187" s="9">
        <v>46017</v>
      </c>
      <c r="C187" s="10" t="s">
        <v>163</v>
      </c>
      <c r="D187" s="10">
        <v>6.5</v>
      </c>
      <c r="E187" s="11" t="s">
        <v>7</v>
      </c>
      <c r="F187" s="12">
        <v>0</v>
      </c>
      <c r="G187" s="12">
        <f t="shared" ref="G187:G188" si="26">SUM(F187)-20</f>
        <v>-20</v>
      </c>
      <c r="H187" s="12">
        <v>-20</v>
      </c>
      <c r="J187" s="14">
        <f t="shared" si="24"/>
        <v>136</v>
      </c>
      <c r="K187" s="21">
        <f t="shared" si="25"/>
        <v>78</v>
      </c>
    </row>
    <row r="188" spans="2:11" ht="18" x14ac:dyDescent="0.35">
      <c r="B188" s="9">
        <v>46019</v>
      </c>
      <c r="C188" s="10" t="s">
        <v>164</v>
      </c>
      <c r="D188" s="10">
        <v>17</v>
      </c>
      <c r="E188" s="11" t="s">
        <v>7</v>
      </c>
      <c r="F188" s="12">
        <v>0</v>
      </c>
      <c r="G188" s="12">
        <f t="shared" si="26"/>
        <v>-20</v>
      </c>
      <c r="H188" s="12">
        <v>-20</v>
      </c>
      <c r="J188" s="14">
        <f t="shared" si="24"/>
        <v>116</v>
      </c>
      <c r="K188" s="21">
        <f t="shared" si="25"/>
        <v>58</v>
      </c>
    </row>
    <row r="190" spans="2:11" x14ac:dyDescent="0.3">
      <c r="D190" t="s">
        <v>165</v>
      </c>
      <c r="F190" s="1" t="s">
        <v>28</v>
      </c>
      <c r="G190" s="23">
        <f>SUM(G177:G188)</f>
        <v>116</v>
      </c>
      <c r="H190" s="23">
        <f>SUM(H177:H188)</f>
        <v>58</v>
      </c>
      <c r="J190" s="20"/>
      <c r="K190" s="26"/>
    </row>
    <row r="191" spans="2:11" x14ac:dyDescent="0.3">
      <c r="F191" s="1" t="s">
        <v>11</v>
      </c>
      <c r="G191" s="24">
        <f>SUM(G190)/240</f>
        <v>0.48333333333333334</v>
      </c>
      <c r="H191" s="24">
        <f>SUM(H190)/240</f>
        <v>0.24166666666666667</v>
      </c>
      <c r="J191" s="20"/>
      <c r="K191" s="26"/>
    </row>
    <row r="194" spans="2:11" x14ac:dyDescent="0.3">
      <c r="B194" s="1" t="s">
        <v>0</v>
      </c>
      <c r="C194" s="1" t="s">
        <v>1</v>
      </c>
      <c r="D194" s="1" t="s">
        <v>2</v>
      </c>
      <c r="E194" s="2" t="s">
        <v>3</v>
      </c>
      <c r="F194" s="1" t="s">
        <v>4</v>
      </c>
      <c r="G194" s="1" t="s">
        <v>27</v>
      </c>
      <c r="H194" s="10" t="s">
        <v>26</v>
      </c>
      <c r="J194" s="4" t="s">
        <v>5</v>
      </c>
      <c r="K194" s="1" t="s">
        <v>46</v>
      </c>
    </row>
    <row r="195" spans="2:11" ht="18" x14ac:dyDescent="0.35">
      <c r="B195" s="16">
        <v>45658</v>
      </c>
      <c r="C195" s="17" t="s">
        <v>166</v>
      </c>
      <c r="D195" s="17">
        <v>8</v>
      </c>
      <c r="E195" s="18" t="s">
        <v>8</v>
      </c>
      <c r="F195" s="19">
        <v>24</v>
      </c>
      <c r="G195" s="19">
        <f>SUM(F195)-20</f>
        <v>4</v>
      </c>
      <c r="H195" s="19">
        <v>-20</v>
      </c>
      <c r="J195" s="14">
        <v>4</v>
      </c>
      <c r="K195" s="21">
        <v>-20</v>
      </c>
    </row>
    <row r="196" spans="2:11" ht="18" x14ac:dyDescent="0.35">
      <c r="B196" s="16">
        <v>45658</v>
      </c>
      <c r="C196" s="17" t="s">
        <v>167</v>
      </c>
      <c r="D196" s="17">
        <v>8</v>
      </c>
      <c r="E196" s="18" t="s">
        <v>8</v>
      </c>
      <c r="F196" s="19">
        <v>24</v>
      </c>
      <c r="G196" s="19">
        <f t="shared" ref="G196:G210" si="27">SUM(F196)-20</f>
        <v>4</v>
      </c>
      <c r="H196" s="19">
        <v>-20</v>
      </c>
      <c r="J196" s="14">
        <f t="shared" ref="J196:J210" si="28">SUM(J195,G196)</f>
        <v>8</v>
      </c>
      <c r="K196" s="21">
        <f>SUM(K195+H196)</f>
        <v>-40</v>
      </c>
    </row>
    <row r="197" spans="2:11" ht="18" x14ac:dyDescent="0.35">
      <c r="B197" s="16">
        <v>45660</v>
      </c>
      <c r="C197" s="17" t="s">
        <v>168</v>
      </c>
      <c r="D197" s="17">
        <v>5.5</v>
      </c>
      <c r="E197" s="35" t="s">
        <v>8</v>
      </c>
      <c r="F197" s="19">
        <v>19</v>
      </c>
      <c r="G197" s="19">
        <f t="shared" si="27"/>
        <v>-1</v>
      </c>
      <c r="H197" s="19">
        <v>-20</v>
      </c>
      <c r="J197" s="14">
        <f t="shared" si="28"/>
        <v>7</v>
      </c>
      <c r="K197" s="21">
        <f t="shared" ref="K197:K210" si="29">SUM(K196+H197)</f>
        <v>-60</v>
      </c>
    </row>
    <row r="198" spans="2:11" ht="18" x14ac:dyDescent="0.35">
      <c r="B198" s="16">
        <v>45664</v>
      </c>
      <c r="C198" s="17" t="s">
        <v>155</v>
      </c>
      <c r="D198" s="27">
        <v>8</v>
      </c>
      <c r="E198" s="18" t="s">
        <v>8</v>
      </c>
      <c r="F198" s="19">
        <v>28</v>
      </c>
      <c r="G198" s="19">
        <f t="shared" si="27"/>
        <v>8</v>
      </c>
      <c r="H198" s="19">
        <v>-20</v>
      </c>
      <c r="J198" s="14">
        <f t="shared" si="28"/>
        <v>15</v>
      </c>
      <c r="K198" s="21">
        <f t="shared" si="29"/>
        <v>-80</v>
      </c>
    </row>
    <row r="199" spans="2:11" ht="18" x14ac:dyDescent="0.35">
      <c r="B199" s="16">
        <v>45665</v>
      </c>
      <c r="C199" s="17" t="s">
        <v>169</v>
      </c>
      <c r="D199" s="17">
        <v>13</v>
      </c>
      <c r="E199" s="18" t="s">
        <v>8</v>
      </c>
      <c r="F199" s="19">
        <v>34</v>
      </c>
      <c r="G199" s="19">
        <f t="shared" si="27"/>
        <v>14</v>
      </c>
      <c r="H199" s="19">
        <v>-20</v>
      </c>
      <c r="J199" s="14">
        <f t="shared" si="28"/>
        <v>29</v>
      </c>
      <c r="K199" s="21">
        <f t="shared" si="29"/>
        <v>-100</v>
      </c>
    </row>
    <row r="200" spans="2:11" ht="18" x14ac:dyDescent="0.35">
      <c r="B200" s="5">
        <v>45671</v>
      </c>
      <c r="C200" s="6" t="s">
        <v>170</v>
      </c>
      <c r="D200" s="6">
        <v>8</v>
      </c>
      <c r="E200" s="7" t="s">
        <v>6</v>
      </c>
      <c r="F200" s="8">
        <v>104</v>
      </c>
      <c r="G200" s="8">
        <f t="shared" si="27"/>
        <v>84</v>
      </c>
      <c r="H200" s="8">
        <v>74</v>
      </c>
      <c r="J200" s="14">
        <f t="shared" si="28"/>
        <v>113</v>
      </c>
      <c r="K200" s="21">
        <f t="shared" si="29"/>
        <v>-26</v>
      </c>
    </row>
    <row r="201" spans="2:11" ht="18" x14ac:dyDescent="0.35">
      <c r="B201" s="5">
        <v>45672</v>
      </c>
      <c r="C201" s="6" t="s">
        <v>171</v>
      </c>
      <c r="D201" s="6">
        <v>5.5</v>
      </c>
      <c r="E201" s="7" t="s">
        <v>6</v>
      </c>
      <c r="F201" s="8">
        <v>74</v>
      </c>
      <c r="G201" s="8">
        <f t="shared" si="27"/>
        <v>54</v>
      </c>
      <c r="H201" s="8">
        <v>268</v>
      </c>
      <c r="J201" s="14">
        <f t="shared" si="28"/>
        <v>167</v>
      </c>
      <c r="K201" s="21">
        <f t="shared" si="29"/>
        <v>242</v>
      </c>
    </row>
    <row r="202" spans="2:11" ht="18" x14ac:dyDescent="0.35">
      <c r="B202" s="9">
        <v>45673</v>
      </c>
      <c r="C202" s="10" t="s">
        <v>172</v>
      </c>
      <c r="D202" s="10">
        <v>11</v>
      </c>
      <c r="E202" s="11" t="s">
        <v>7</v>
      </c>
      <c r="F202" s="12">
        <v>0</v>
      </c>
      <c r="G202" s="12">
        <f t="shared" si="27"/>
        <v>-20</v>
      </c>
      <c r="H202" s="12">
        <v>-20</v>
      </c>
      <c r="J202" s="14">
        <f t="shared" si="28"/>
        <v>147</v>
      </c>
      <c r="K202" s="21">
        <f t="shared" si="29"/>
        <v>222</v>
      </c>
    </row>
    <row r="203" spans="2:11" ht="18" x14ac:dyDescent="0.35">
      <c r="B203" s="5">
        <v>45674</v>
      </c>
      <c r="C203" s="6" t="s">
        <v>173</v>
      </c>
      <c r="D203" s="6">
        <v>5.5</v>
      </c>
      <c r="E203" s="7" t="s">
        <v>6</v>
      </c>
      <c r="F203" s="8">
        <v>74</v>
      </c>
      <c r="G203" s="8">
        <f t="shared" si="27"/>
        <v>54</v>
      </c>
      <c r="H203" s="8">
        <v>57</v>
      </c>
      <c r="J203" s="14">
        <f t="shared" si="28"/>
        <v>201</v>
      </c>
      <c r="K203" s="21">
        <f t="shared" si="29"/>
        <v>279</v>
      </c>
    </row>
    <row r="204" spans="2:11" ht="18" x14ac:dyDescent="0.35">
      <c r="B204" s="5">
        <v>45676</v>
      </c>
      <c r="C204" s="6" t="s">
        <v>174</v>
      </c>
      <c r="D204" s="6">
        <v>11</v>
      </c>
      <c r="E204" s="7" t="s">
        <v>6</v>
      </c>
      <c r="F204" s="32">
        <v>140</v>
      </c>
      <c r="G204" s="8">
        <f t="shared" si="27"/>
        <v>120</v>
      </c>
      <c r="H204" s="8">
        <v>110</v>
      </c>
      <c r="J204" s="14">
        <f t="shared" si="28"/>
        <v>321</v>
      </c>
      <c r="K204" s="21">
        <f t="shared" si="29"/>
        <v>389</v>
      </c>
    </row>
    <row r="205" spans="2:11" ht="18" x14ac:dyDescent="0.35">
      <c r="B205" s="9">
        <v>45677</v>
      </c>
      <c r="C205" s="10" t="s">
        <v>175</v>
      </c>
      <c r="D205" s="10">
        <v>8</v>
      </c>
      <c r="E205" s="11" t="s">
        <v>7</v>
      </c>
      <c r="F205" s="12">
        <v>0</v>
      </c>
      <c r="G205" s="12">
        <f t="shared" si="27"/>
        <v>-20</v>
      </c>
      <c r="H205" s="12">
        <v>-20</v>
      </c>
      <c r="J205" s="14">
        <f t="shared" si="28"/>
        <v>301</v>
      </c>
      <c r="K205" s="21">
        <f t="shared" si="29"/>
        <v>369</v>
      </c>
    </row>
    <row r="206" spans="2:11" ht="18" x14ac:dyDescent="0.35">
      <c r="B206" s="5">
        <v>45678</v>
      </c>
      <c r="C206" s="6" t="s">
        <v>176</v>
      </c>
      <c r="D206" s="6">
        <v>7</v>
      </c>
      <c r="E206" s="7" t="s">
        <v>6</v>
      </c>
      <c r="F206" s="8">
        <v>92</v>
      </c>
      <c r="G206" s="8">
        <f t="shared" si="27"/>
        <v>72</v>
      </c>
      <c r="H206" s="8">
        <v>167</v>
      </c>
      <c r="J206" s="14">
        <f t="shared" si="28"/>
        <v>373</v>
      </c>
      <c r="K206" s="21">
        <f t="shared" si="29"/>
        <v>536</v>
      </c>
    </row>
    <row r="207" spans="2:11" ht="18" x14ac:dyDescent="0.35">
      <c r="B207" s="9">
        <v>45679</v>
      </c>
      <c r="C207" s="10" t="s">
        <v>177</v>
      </c>
      <c r="D207" s="10">
        <v>10</v>
      </c>
      <c r="E207" s="11" t="s">
        <v>7</v>
      </c>
      <c r="F207" s="12">
        <v>0</v>
      </c>
      <c r="G207" s="12">
        <f t="shared" si="27"/>
        <v>-20</v>
      </c>
      <c r="H207" s="12">
        <v>-20</v>
      </c>
      <c r="J207" s="14">
        <f t="shared" si="28"/>
        <v>353</v>
      </c>
      <c r="K207" s="21">
        <f t="shared" si="29"/>
        <v>516</v>
      </c>
    </row>
    <row r="208" spans="2:11" ht="18" x14ac:dyDescent="0.35">
      <c r="B208" s="9">
        <v>45681</v>
      </c>
      <c r="C208" s="10" t="s">
        <v>178</v>
      </c>
      <c r="D208" s="10">
        <v>13</v>
      </c>
      <c r="E208" s="11" t="s">
        <v>7</v>
      </c>
      <c r="F208" s="12">
        <v>0</v>
      </c>
      <c r="G208" s="12">
        <f t="shared" si="27"/>
        <v>-20</v>
      </c>
      <c r="H208" s="12">
        <v>-20</v>
      </c>
      <c r="J208" s="14">
        <f t="shared" si="28"/>
        <v>333</v>
      </c>
      <c r="K208" s="21">
        <f t="shared" si="29"/>
        <v>496</v>
      </c>
    </row>
    <row r="209" spans="2:11" ht="18" x14ac:dyDescent="0.35">
      <c r="B209" s="9">
        <v>45682</v>
      </c>
      <c r="C209" s="10" t="s">
        <v>179</v>
      </c>
      <c r="D209" s="10">
        <v>11</v>
      </c>
      <c r="E209" s="11" t="s">
        <v>7</v>
      </c>
      <c r="F209" s="12">
        <v>0</v>
      </c>
      <c r="G209" s="12">
        <f t="shared" si="27"/>
        <v>-20</v>
      </c>
      <c r="H209" s="12">
        <v>-20</v>
      </c>
      <c r="J209" s="14">
        <f t="shared" si="28"/>
        <v>313</v>
      </c>
      <c r="K209" s="21">
        <f t="shared" si="29"/>
        <v>476</v>
      </c>
    </row>
    <row r="210" spans="2:11" ht="18" x14ac:dyDescent="0.35">
      <c r="B210" s="9">
        <v>45686</v>
      </c>
      <c r="C210" s="10" t="s">
        <v>180</v>
      </c>
      <c r="D210" s="10">
        <v>13</v>
      </c>
      <c r="E210" s="11" t="s">
        <v>7</v>
      </c>
      <c r="F210" s="12">
        <v>0</v>
      </c>
      <c r="G210" s="12">
        <f t="shared" si="27"/>
        <v>-20</v>
      </c>
      <c r="H210" s="12">
        <v>55</v>
      </c>
      <c r="J210" s="14">
        <f t="shared" si="28"/>
        <v>293</v>
      </c>
      <c r="K210" s="21">
        <f t="shared" si="29"/>
        <v>531</v>
      </c>
    </row>
    <row r="212" spans="2:11" x14ac:dyDescent="0.3">
      <c r="D212" t="s">
        <v>65</v>
      </c>
      <c r="F212" s="1" t="s">
        <v>28</v>
      </c>
      <c r="G212" s="23">
        <f>SUM(G195:G211)</f>
        <v>293</v>
      </c>
      <c r="H212" s="23">
        <f>SUM(H195:H211)</f>
        <v>531</v>
      </c>
      <c r="J212" s="20"/>
      <c r="K212" s="26"/>
    </row>
    <row r="213" spans="2:11" x14ac:dyDescent="0.3">
      <c r="F213" s="1" t="s">
        <v>11</v>
      </c>
      <c r="G213" s="24">
        <f>SUM(G212)/320</f>
        <v>0.91562500000000002</v>
      </c>
      <c r="H213" s="24">
        <f>SUM(H212)/320</f>
        <v>1.659375</v>
      </c>
      <c r="J213" s="20"/>
      <c r="K213" s="26"/>
    </row>
    <row r="216" spans="2:11" x14ac:dyDescent="0.3">
      <c r="B216" s="1" t="s">
        <v>0</v>
      </c>
      <c r="C216" s="1" t="s">
        <v>1</v>
      </c>
      <c r="D216" s="1" t="s">
        <v>2</v>
      </c>
      <c r="E216" s="2" t="s">
        <v>3</v>
      </c>
      <c r="F216" s="1" t="s">
        <v>4</v>
      </c>
      <c r="G216" s="1" t="s">
        <v>27</v>
      </c>
      <c r="H216" s="10" t="s">
        <v>26</v>
      </c>
      <c r="J216" s="4" t="s">
        <v>5</v>
      </c>
      <c r="K216" s="1" t="s">
        <v>46</v>
      </c>
    </row>
    <row r="217" spans="2:11" ht="18" x14ac:dyDescent="0.35">
      <c r="B217" s="9">
        <v>45690</v>
      </c>
      <c r="C217" s="10" t="s">
        <v>181</v>
      </c>
      <c r="D217" s="10">
        <v>11</v>
      </c>
      <c r="E217" s="11" t="s">
        <v>7</v>
      </c>
      <c r="F217" s="12">
        <v>0</v>
      </c>
      <c r="G217" s="12">
        <f>SUM(F217)-20</f>
        <v>-20</v>
      </c>
      <c r="H217" s="12">
        <v>-20</v>
      </c>
      <c r="J217" s="14">
        <v>-20</v>
      </c>
      <c r="K217" s="21">
        <v>-20</v>
      </c>
    </row>
    <row r="218" spans="2:11" ht="18" x14ac:dyDescent="0.35">
      <c r="B218" s="9">
        <v>45691</v>
      </c>
      <c r="C218" s="10" t="s">
        <v>182</v>
      </c>
      <c r="D218" s="10">
        <v>10</v>
      </c>
      <c r="E218" s="11" t="s">
        <v>7</v>
      </c>
      <c r="F218" s="12">
        <v>0</v>
      </c>
      <c r="G218" s="12">
        <f t="shared" ref="G218:G225" si="30">SUM(F218)-20</f>
        <v>-20</v>
      </c>
      <c r="H218" s="12">
        <v>-20</v>
      </c>
      <c r="J218" s="14">
        <f t="shared" ref="J218:J225" si="31">SUM(J217,G218)</f>
        <v>-40</v>
      </c>
      <c r="K218" s="21">
        <f>SUM(K217+H218)</f>
        <v>-40</v>
      </c>
    </row>
    <row r="219" spans="2:11" ht="18" x14ac:dyDescent="0.35">
      <c r="B219" s="9">
        <v>45695</v>
      </c>
      <c r="C219" s="10" t="s">
        <v>183</v>
      </c>
      <c r="D219" s="10">
        <v>11</v>
      </c>
      <c r="E219" s="34" t="s">
        <v>7</v>
      </c>
      <c r="F219" s="12">
        <v>0</v>
      </c>
      <c r="G219" s="12">
        <f t="shared" si="30"/>
        <v>-20</v>
      </c>
      <c r="H219" s="12">
        <v>-20</v>
      </c>
      <c r="J219" s="14">
        <f t="shared" si="31"/>
        <v>-60</v>
      </c>
      <c r="K219" s="21">
        <f t="shared" ref="K219:K225" si="32">SUM(K218+H219)</f>
        <v>-60</v>
      </c>
    </row>
    <row r="220" spans="2:11" ht="18" x14ac:dyDescent="0.35">
      <c r="B220" s="9">
        <v>45698</v>
      </c>
      <c r="C220" s="10" t="s">
        <v>184</v>
      </c>
      <c r="D220" s="13">
        <v>5.5</v>
      </c>
      <c r="E220" s="11" t="s">
        <v>7</v>
      </c>
      <c r="F220" s="12">
        <v>0</v>
      </c>
      <c r="G220" s="12">
        <f t="shared" si="30"/>
        <v>-20</v>
      </c>
      <c r="H220" s="12">
        <v>-20</v>
      </c>
      <c r="J220" s="14">
        <f t="shared" si="31"/>
        <v>-80</v>
      </c>
      <c r="K220" s="21">
        <f t="shared" si="32"/>
        <v>-80</v>
      </c>
    </row>
    <row r="221" spans="2:11" ht="18" x14ac:dyDescent="0.35">
      <c r="B221" s="9">
        <v>45700</v>
      </c>
      <c r="C221" s="10" t="s">
        <v>185</v>
      </c>
      <c r="D221" s="10">
        <v>11</v>
      </c>
      <c r="E221" s="11" t="s">
        <v>7</v>
      </c>
      <c r="F221" s="12">
        <v>0</v>
      </c>
      <c r="G221" s="12">
        <f t="shared" si="30"/>
        <v>-20</v>
      </c>
      <c r="H221" s="12">
        <v>-20</v>
      </c>
      <c r="J221" s="14">
        <f t="shared" si="31"/>
        <v>-100</v>
      </c>
      <c r="K221" s="21">
        <f t="shared" si="32"/>
        <v>-100</v>
      </c>
    </row>
    <row r="222" spans="2:11" ht="18" x14ac:dyDescent="0.35">
      <c r="B222" s="9">
        <v>45703</v>
      </c>
      <c r="C222" s="10" t="s">
        <v>62</v>
      </c>
      <c r="D222" s="10">
        <v>11</v>
      </c>
      <c r="E222" s="11" t="s">
        <v>7</v>
      </c>
      <c r="F222" s="12">
        <v>0</v>
      </c>
      <c r="G222" s="12">
        <f t="shared" si="30"/>
        <v>-20</v>
      </c>
      <c r="H222" s="12">
        <v>-20</v>
      </c>
      <c r="J222" s="14">
        <f t="shared" si="31"/>
        <v>-120</v>
      </c>
      <c r="K222" s="21">
        <f t="shared" si="32"/>
        <v>-120</v>
      </c>
    </row>
    <row r="223" spans="2:11" ht="18" x14ac:dyDescent="0.35">
      <c r="B223" s="16">
        <v>45707</v>
      </c>
      <c r="C223" s="17" t="s">
        <v>186</v>
      </c>
      <c r="D223" s="17">
        <v>8</v>
      </c>
      <c r="E223" s="18" t="s">
        <v>8</v>
      </c>
      <c r="F223" s="19">
        <v>24</v>
      </c>
      <c r="G223" s="19">
        <f t="shared" si="30"/>
        <v>4</v>
      </c>
      <c r="H223" s="19">
        <v>-20</v>
      </c>
      <c r="J223" s="14">
        <f t="shared" si="31"/>
        <v>-116</v>
      </c>
      <c r="K223" s="21">
        <f t="shared" si="32"/>
        <v>-140</v>
      </c>
    </row>
    <row r="224" spans="2:11" ht="18" x14ac:dyDescent="0.35">
      <c r="B224" s="9">
        <v>45709</v>
      </c>
      <c r="C224" s="10" t="s">
        <v>187</v>
      </c>
      <c r="D224" s="10">
        <v>5</v>
      </c>
      <c r="E224" s="11" t="s">
        <v>7</v>
      </c>
      <c r="F224" s="12">
        <v>0</v>
      </c>
      <c r="G224" s="12">
        <f t="shared" si="30"/>
        <v>-20</v>
      </c>
      <c r="H224" s="12">
        <v>-20</v>
      </c>
      <c r="J224" s="14">
        <f t="shared" si="31"/>
        <v>-136</v>
      </c>
      <c r="K224" s="21">
        <f t="shared" si="32"/>
        <v>-160</v>
      </c>
    </row>
    <row r="225" spans="2:11" ht="18" x14ac:dyDescent="0.35">
      <c r="B225" s="9">
        <v>45713</v>
      </c>
      <c r="C225" s="10" t="s">
        <v>188</v>
      </c>
      <c r="D225" s="10">
        <v>8</v>
      </c>
      <c r="E225" s="11" t="s">
        <v>7</v>
      </c>
      <c r="F225" s="12">
        <v>0</v>
      </c>
      <c r="G225" s="12">
        <f t="shared" si="30"/>
        <v>-20</v>
      </c>
      <c r="H225" s="12">
        <v>-20</v>
      </c>
      <c r="J225" s="14">
        <f t="shared" si="31"/>
        <v>-156</v>
      </c>
      <c r="K225" s="21">
        <f t="shared" si="32"/>
        <v>-180</v>
      </c>
    </row>
    <row r="227" spans="2:11" x14ac:dyDescent="0.3">
      <c r="D227" t="s">
        <v>189</v>
      </c>
      <c r="F227" s="1" t="s">
        <v>28</v>
      </c>
      <c r="G227" s="62">
        <f>SUM(G217:G226)</f>
        <v>-156</v>
      </c>
      <c r="H227" s="62">
        <f>SUM(H217:H226)</f>
        <v>-180</v>
      </c>
      <c r="J227" s="20"/>
      <c r="K227" s="26"/>
    </row>
    <row r="228" spans="2:11" x14ac:dyDescent="0.3">
      <c r="F228" s="1" t="s">
        <v>11</v>
      </c>
      <c r="G228" s="61">
        <f>SUM(G227)/180</f>
        <v>-0.8666666666666667</v>
      </c>
      <c r="H228" s="61">
        <f>SUM(H227)/180</f>
        <v>-1</v>
      </c>
      <c r="J228" s="20"/>
      <c r="K228" s="26"/>
    </row>
    <row r="231" spans="2:11" x14ac:dyDescent="0.3">
      <c r="B231" s="1" t="s">
        <v>0</v>
      </c>
      <c r="C231" s="1" t="s">
        <v>1</v>
      </c>
      <c r="D231" s="1" t="s">
        <v>2</v>
      </c>
      <c r="E231" s="2" t="s">
        <v>3</v>
      </c>
      <c r="F231" s="1" t="s">
        <v>4</v>
      </c>
      <c r="G231" s="1" t="s">
        <v>27</v>
      </c>
      <c r="H231" s="10" t="s">
        <v>26</v>
      </c>
      <c r="J231" s="4" t="s">
        <v>5</v>
      </c>
      <c r="K231" s="1" t="s">
        <v>46</v>
      </c>
    </row>
    <row r="232" spans="2:11" ht="18" x14ac:dyDescent="0.35">
      <c r="B232" s="16">
        <v>45718</v>
      </c>
      <c r="C232" s="17" t="s">
        <v>190</v>
      </c>
      <c r="D232" s="17">
        <v>6.5</v>
      </c>
      <c r="E232" s="18" t="s">
        <v>8</v>
      </c>
      <c r="F232" s="19">
        <v>21</v>
      </c>
      <c r="G232" s="19">
        <f>SUM(F232)-20</f>
        <v>1</v>
      </c>
      <c r="H232" s="19">
        <v>-20</v>
      </c>
      <c r="J232" s="14">
        <v>1</v>
      </c>
      <c r="K232" s="21">
        <v>-20</v>
      </c>
    </row>
    <row r="233" spans="2:11" ht="18" x14ac:dyDescent="0.35">
      <c r="B233" s="16">
        <v>45719</v>
      </c>
      <c r="C233" s="17" t="s">
        <v>191</v>
      </c>
      <c r="D233" s="17">
        <v>13</v>
      </c>
      <c r="E233" s="18" t="s">
        <v>8</v>
      </c>
      <c r="F233" s="19">
        <v>34</v>
      </c>
      <c r="G233" s="19">
        <f t="shared" ref="G233:G248" si="33">SUM(F233)-20</f>
        <v>14</v>
      </c>
      <c r="H233" s="19">
        <v>-20</v>
      </c>
      <c r="J233" s="14">
        <f t="shared" ref="J233:J248" si="34">SUM(J232,G233)</f>
        <v>15</v>
      </c>
      <c r="K233" s="21">
        <f>SUM(K232+H233)</f>
        <v>-40</v>
      </c>
    </row>
    <row r="234" spans="2:11" ht="18" x14ac:dyDescent="0.35">
      <c r="B234" s="9">
        <v>45722</v>
      </c>
      <c r="C234" s="10" t="s">
        <v>192</v>
      </c>
      <c r="D234" s="10">
        <v>26</v>
      </c>
      <c r="E234" s="34" t="s">
        <v>7</v>
      </c>
      <c r="F234" s="12">
        <v>0</v>
      </c>
      <c r="G234" s="12">
        <f t="shared" si="33"/>
        <v>-20</v>
      </c>
      <c r="H234" s="12">
        <v>-20</v>
      </c>
      <c r="J234" s="14">
        <f t="shared" si="34"/>
        <v>-5</v>
      </c>
      <c r="K234" s="21">
        <f t="shared" ref="K234:K248" si="35">SUM(K233+H234)</f>
        <v>-60</v>
      </c>
    </row>
    <row r="235" spans="2:11" ht="18" x14ac:dyDescent="0.35">
      <c r="B235" s="9">
        <v>45723</v>
      </c>
      <c r="C235" s="10" t="s">
        <v>193</v>
      </c>
      <c r="D235" s="13">
        <v>26</v>
      </c>
      <c r="E235" s="11" t="s">
        <v>7</v>
      </c>
      <c r="F235" s="12">
        <v>0</v>
      </c>
      <c r="G235" s="12">
        <f t="shared" si="33"/>
        <v>-20</v>
      </c>
      <c r="H235" s="12">
        <v>-20</v>
      </c>
      <c r="J235" s="14">
        <f t="shared" si="34"/>
        <v>-25</v>
      </c>
      <c r="K235" s="21">
        <f t="shared" si="35"/>
        <v>-80</v>
      </c>
    </row>
    <row r="236" spans="2:11" ht="18" x14ac:dyDescent="0.35">
      <c r="B236" s="16">
        <v>45724</v>
      </c>
      <c r="C236" s="17" t="s">
        <v>194</v>
      </c>
      <c r="D236" s="17">
        <v>41</v>
      </c>
      <c r="E236" s="18" t="s">
        <v>8</v>
      </c>
      <c r="F236" s="19">
        <v>90</v>
      </c>
      <c r="G236" s="19">
        <f t="shared" si="33"/>
        <v>70</v>
      </c>
      <c r="H236" s="19">
        <v>-20</v>
      </c>
      <c r="J236" s="14">
        <f t="shared" si="34"/>
        <v>45</v>
      </c>
      <c r="K236" s="21">
        <f t="shared" si="35"/>
        <v>-100</v>
      </c>
    </row>
    <row r="237" spans="2:11" ht="18" x14ac:dyDescent="0.35">
      <c r="B237" s="9">
        <v>45724</v>
      </c>
      <c r="C237" s="10" t="s">
        <v>195</v>
      </c>
      <c r="D237" s="10">
        <v>10</v>
      </c>
      <c r="E237" s="11" t="s">
        <v>7</v>
      </c>
      <c r="F237" s="12">
        <v>0</v>
      </c>
      <c r="G237" s="12">
        <f t="shared" si="33"/>
        <v>-20</v>
      </c>
      <c r="H237" s="12">
        <v>-20</v>
      </c>
      <c r="J237" s="14">
        <f t="shared" si="34"/>
        <v>25</v>
      </c>
      <c r="K237" s="21">
        <f t="shared" si="35"/>
        <v>-120</v>
      </c>
    </row>
    <row r="238" spans="2:11" ht="18" x14ac:dyDescent="0.35">
      <c r="B238" s="5">
        <v>45724</v>
      </c>
      <c r="C238" s="6" t="s">
        <v>195</v>
      </c>
      <c r="D238" s="6">
        <v>7</v>
      </c>
      <c r="E238" s="7" t="s">
        <v>6</v>
      </c>
      <c r="F238" s="8">
        <v>92</v>
      </c>
      <c r="G238" s="8">
        <f t="shared" si="33"/>
        <v>72</v>
      </c>
      <c r="H238" s="8">
        <v>160</v>
      </c>
      <c r="J238" s="14">
        <f t="shared" si="34"/>
        <v>97</v>
      </c>
      <c r="K238" s="21">
        <f t="shared" si="35"/>
        <v>40</v>
      </c>
    </row>
    <row r="239" spans="2:11" ht="18" x14ac:dyDescent="0.35">
      <c r="B239" s="36">
        <v>45727</v>
      </c>
      <c r="C239" s="37" t="s">
        <v>196</v>
      </c>
      <c r="D239" s="37">
        <v>10</v>
      </c>
      <c r="E239" s="38" t="s">
        <v>7</v>
      </c>
      <c r="F239" s="39">
        <v>0</v>
      </c>
      <c r="G239" s="39">
        <f t="shared" si="33"/>
        <v>-20</v>
      </c>
      <c r="H239" s="39">
        <v>-20</v>
      </c>
      <c r="J239" s="14">
        <f t="shared" si="34"/>
        <v>77</v>
      </c>
      <c r="K239" s="21">
        <f t="shared" si="35"/>
        <v>20</v>
      </c>
    </row>
    <row r="240" spans="2:11" ht="18" x14ac:dyDescent="0.35">
      <c r="B240" s="16">
        <v>45728</v>
      </c>
      <c r="C240" s="17" t="s">
        <v>167</v>
      </c>
      <c r="D240" s="17">
        <v>8</v>
      </c>
      <c r="E240" s="18" t="s">
        <v>8</v>
      </c>
      <c r="F240" s="19">
        <v>24</v>
      </c>
      <c r="G240" s="19">
        <f t="shared" si="33"/>
        <v>4</v>
      </c>
      <c r="H240" s="19">
        <v>-20</v>
      </c>
      <c r="I240" s="20"/>
      <c r="J240" s="14">
        <f t="shared" si="34"/>
        <v>81</v>
      </c>
      <c r="K240" s="21">
        <f t="shared" si="35"/>
        <v>0</v>
      </c>
    </row>
    <row r="241" spans="2:11" ht="18" x14ac:dyDescent="0.35">
      <c r="B241" s="16">
        <v>45734</v>
      </c>
      <c r="C241" s="17" t="s">
        <v>197</v>
      </c>
      <c r="D241" s="17">
        <v>26</v>
      </c>
      <c r="E241" s="18" t="s">
        <v>8</v>
      </c>
      <c r="F241" s="19">
        <v>60</v>
      </c>
      <c r="G241" s="19">
        <f t="shared" si="33"/>
        <v>40</v>
      </c>
      <c r="H241" s="19">
        <v>-20</v>
      </c>
      <c r="I241" s="20"/>
      <c r="J241" s="14">
        <f t="shared" si="34"/>
        <v>121</v>
      </c>
      <c r="K241" s="21">
        <f t="shared" si="35"/>
        <v>-20</v>
      </c>
    </row>
    <row r="242" spans="2:11" ht="18" x14ac:dyDescent="0.35">
      <c r="B242" s="9">
        <v>45739</v>
      </c>
      <c r="C242" s="10" t="s">
        <v>198</v>
      </c>
      <c r="D242" s="10">
        <v>6.5</v>
      </c>
      <c r="E242" s="11" t="s">
        <v>7</v>
      </c>
      <c r="F242" s="12">
        <v>0</v>
      </c>
      <c r="G242" s="12">
        <f t="shared" si="33"/>
        <v>-20</v>
      </c>
      <c r="H242" s="12">
        <v>-20</v>
      </c>
      <c r="I242" s="20"/>
      <c r="J242" s="14">
        <f t="shared" si="34"/>
        <v>101</v>
      </c>
      <c r="K242" s="21">
        <f t="shared" si="35"/>
        <v>-40</v>
      </c>
    </row>
    <row r="243" spans="2:11" ht="18" x14ac:dyDescent="0.35">
      <c r="B243" s="5">
        <v>45740</v>
      </c>
      <c r="C243" s="6" t="s">
        <v>199</v>
      </c>
      <c r="D243" s="6">
        <v>9</v>
      </c>
      <c r="E243" s="7" t="s">
        <v>6</v>
      </c>
      <c r="F243" s="8">
        <v>116</v>
      </c>
      <c r="G243" s="8">
        <f t="shared" si="33"/>
        <v>96</v>
      </c>
      <c r="H243" s="8">
        <v>87</v>
      </c>
      <c r="I243" s="20"/>
      <c r="J243" s="14">
        <f t="shared" si="34"/>
        <v>197</v>
      </c>
      <c r="K243" s="21">
        <f t="shared" si="35"/>
        <v>47</v>
      </c>
    </row>
    <row r="244" spans="2:11" ht="18" x14ac:dyDescent="0.35">
      <c r="B244" s="9">
        <v>45743</v>
      </c>
      <c r="C244" s="10" t="s">
        <v>200</v>
      </c>
      <c r="D244" s="10">
        <v>5.5</v>
      </c>
      <c r="E244" s="11" t="s">
        <v>7</v>
      </c>
      <c r="F244" s="12">
        <v>0</v>
      </c>
      <c r="G244" s="12">
        <f t="shared" si="33"/>
        <v>-20</v>
      </c>
      <c r="H244" s="12">
        <v>-20</v>
      </c>
      <c r="I244" s="20"/>
      <c r="J244" s="14">
        <f t="shared" si="34"/>
        <v>177</v>
      </c>
      <c r="K244" s="21">
        <f t="shared" si="35"/>
        <v>27</v>
      </c>
    </row>
    <row r="245" spans="2:11" ht="18" x14ac:dyDescent="0.35">
      <c r="B245" s="16">
        <v>45744</v>
      </c>
      <c r="C245" s="17" t="s">
        <v>201</v>
      </c>
      <c r="D245" s="17">
        <v>4.5</v>
      </c>
      <c r="E245" s="18" t="s">
        <v>8</v>
      </c>
      <c r="F245" s="19">
        <v>17</v>
      </c>
      <c r="G245" s="19">
        <f t="shared" si="33"/>
        <v>-3</v>
      </c>
      <c r="H245" s="19">
        <v>-20</v>
      </c>
      <c r="I245" s="20"/>
      <c r="J245" s="14">
        <f t="shared" si="34"/>
        <v>174</v>
      </c>
      <c r="K245" s="21">
        <f t="shared" si="35"/>
        <v>7</v>
      </c>
    </row>
    <row r="246" spans="2:11" ht="18" x14ac:dyDescent="0.35">
      <c r="B246" s="9">
        <v>45745</v>
      </c>
      <c r="C246" s="10" t="s">
        <v>202</v>
      </c>
      <c r="D246" s="10">
        <v>29</v>
      </c>
      <c r="E246" s="11" t="s">
        <v>7</v>
      </c>
      <c r="F246" s="12">
        <v>0</v>
      </c>
      <c r="G246" s="12">
        <f t="shared" si="33"/>
        <v>-20</v>
      </c>
      <c r="H246" s="12">
        <v>-20</v>
      </c>
      <c r="I246" s="20"/>
      <c r="J246" s="14">
        <f t="shared" si="34"/>
        <v>154</v>
      </c>
      <c r="K246" s="21">
        <f t="shared" si="35"/>
        <v>-13</v>
      </c>
    </row>
    <row r="247" spans="2:11" ht="18" x14ac:dyDescent="0.35">
      <c r="B247" s="16">
        <v>45746</v>
      </c>
      <c r="C247" s="17" t="s">
        <v>203</v>
      </c>
      <c r="D247" s="17" t="s">
        <v>204</v>
      </c>
      <c r="E247" s="18" t="s">
        <v>8</v>
      </c>
      <c r="F247" s="19">
        <v>35</v>
      </c>
      <c r="G247" s="19">
        <f t="shared" si="33"/>
        <v>15</v>
      </c>
      <c r="H247" s="19">
        <v>-20</v>
      </c>
      <c r="I247" s="20"/>
      <c r="J247" s="14">
        <f t="shared" si="34"/>
        <v>169</v>
      </c>
      <c r="K247" s="21">
        <f t="shared" si="35"/>
        <v>-33</v>
      </c>
    </row>
    <row r="248" spans="2:11" ht="18" x14ac:dyDescent="0.35">
      <c r="B248" s="9">
        <v>45747</v>
      </c>
      <c r="C248" s="10" t="s">
        <v>205</v>
      </c>
      <c r="D248" s="10">
        <v>11</v>
      </c>
      <c r="E248" s="11" t="s">
        <v>7</v>
      </c>
      <c r="F248" s="12">
        <v>0</v>
      </c>
      <c r="G248" s="12">
        <f t="shared" si="33"/>
        <v>-20</v>
      </c>
      <c r="H248" s="12">
        <v>-20</v>
      </c>
      <c r="I248" s="20"/>
      <c r="J248" s="14">
        <f t="shared" si="34"/>
        <v>149</v>
      </c>
      <c r="K248" s="21">
        <f t="shared" si="35"/>
        <v>-53</v>
      </c>
    </row>
    <row r="249" spans="2:11" ht="18" x14ac:dyDescent="0.35">
      <c r="B249" s="30"/>
      <c r="C249" s="13"/>
      <c r="D249" s="13"/>
      <c r="E249" s="31"/>
      <c r="F249" s="44"/>
      <c r="G249" s="44"/>
      <c r="H249" s="44"/>
      <c r="J249" s="45"/>
      <c r="K249" s="46"/>
    </row>
    <row r="250" spans="2:11" x14ac:dyDescent="0.3">
      <c r="D250" t="s">
        <v>206</v>
      </c>
      <c r="F250" s="40" t="s">
        <v>28</v>
      </c>
      <c r="G250" s="41">
        <f>SUM(G232:G248)</f>
        <v>149</v>
      </c>
      <c r="H250" s="41">
        <f>SUM(H232:H248)</f>
        <v>-53</v>
      </c>
      <c r="J250" s="42"/>
      <c r="K250" s="43"/>
    </row>
    <row r="251" spans="2:11" x14ac:dyDescent="0.3">
      <c r="F251" s="1" t="s">
        <v>11</v>
      </c>
      <c r="G251" s="24">
        <f>SUM(G250)/340</f>
        <v>0.43823529411764706</v>
      </c>
      <c r="H251" s="24">
        <f>SUM(H250)/340</f>
        <v>-0.15588235294117647</v>
      </c>
      <c r="J251" s="20"/>
      <c r="K251" s="26"/>
    </row>
    <row r="254" spans="2:11" x14ac:dyDescent="0.3">
      <c r="B254" s="1" t="s">
        <v>0</v>
      </c>
      <c r="C254" s="1" t="s">
        <v>1</v>
      </c>
      <c r="D254" s="1" t="s">
        <v>2</v>
      </c>
      <c r="E254" s="2" t="s">
        <v>3</v>
      </c>
      <c r="F254" s="1" t="s">
        <v>4</v>
      </c>
      <c r="G254" s="1" t="s">
        <v>27</v>
      </c>
      <c r="H254" s="10" t="s">
        <v>26</v>
      </c>
      <c r="J254" s="4" t="s">
        <v>5</v>
      </c>
      <c r="K254" s="1" t="s">
        <v>46</v>
      </c>
    </row>
    <row r="255" spans="2:11" ht="18" x14ac:dyDescent="0.35">
      <c r="B255" s="9">
        <v>45748</v>
      </c>
      <c r="C255" s="10" t="s">
        <v>207</v>
      </c>
      <c r="D255" s="10">
        <v>15</v>
      </c>
      <c r="E255" s="11" t="s">
        <v>7</v>
      </c>
      <c r="F255" s="12">
        <v>0</v>
      </c>
      <c r="G255" s="12">
        <f>SUM(F255)-20</f>
        <v>-20</v>
      </c>
      <c r="H255" s="12">
        <v>-20</v>
      </c>
      <c r="J255" s="14">
        <v>-20</v>
      </c>
      <c r="K255" s="21">
        <v>-20</v>
      </c>
    </row>
    <row r="256" spans="2:11" ht="18" x14ac:dyDescent="0.35">
      <c r="B256" s="9">
        <v>45748</v>
      </c>
      <c r="C256" s="10" t="s">
        <v>208</v>
      </c>
      <c r="D256" s="10">
        <v>10</v>
      </c>
      <c r="E256" s="11" t="s">
        <v>7</v>
      </c>
      <c r="F256" s="12">
        <v>0</v>
      </c>
      <c r="G256" s="12">
        <f t="shared" ref="G256:G287" si="36">SUM(F256)-20</f>
        <v>-20</v>
      </c>
      <c r="H256" s="12">
        <v>-20</v>
      </c>
      <c r="J256" s="14">
        <f t="shared" ref="J256:J287" si="37">SUM(J255,G256)</f>
        <v>-40</v>
      </c>
      <c r="K256" s="21">
        <f>SUM(K255+H256)</f>
        <v>-40</v>
      </c>
    </row>
    <row r="257" spans="1:11" ht="18" x14ac:dyDescent="0.35">
      <c r="B257" s="5">
        <v>45749</v>
      </c>
      <c r="C257" s="6" t="s">
        <v>209</v>
      </c>
      <c r="D257" s="6">
        <v>26</v>
      </c>
      <c r="E257" s="47" t="s">
        <v>6</v>
      </c>
      <c r="F257" s="8">
        <v>320</v>
      </c>
      <c r="G257" s="8">
        <f t="shared" si="36"/>
        <v>300</v>
      </c>
      <c r="H257" s="8">
        <v>480</v>
      </c>
      <c r="J257" s="14">
        <f t="shared" si="37"/>
        <v>260</v>
      </c>
      <c r="K257" s="21">
        <f t="shared" ref="K257:K287" si="38">SUM(K256+H257)</f>
        <v>440</v>
      </c>
    </row>
    <row r="258" spans="1:11" ht="18" x14ac:dyDescent="0.35">
      <c r="B258" s="9">
        <v>45750</v>
      </c>
      <c r="C258" s="10" t="s">
        <v>210</v>
      </c>
      <c r="D258" s="13">
        <v>34</v>
      </c>
      <c r="E258" s="11" t="s">
        <v>7</v>
      </c>
      <c r="F258" s="12">
        <v>0</v>
      </c>
      <c r="G258" s="12">
        <f t="shared" si="36"/>
        <v>-20</v>
      </c>
      <c r="H258" s="12">
        <v>-20</v>
      </c>
      <c r="J258" s="14">
        <f t="shared" si="37"/>
        <v>240</v>
      </c>
      <c r="K258" s="21">
        <f t="shared" si="38"/>
        <v>420</v>
      </c>
    </row>
    <row r="259" spans="1:11" ht="18" x14ac:dyDescent="0.35">
      <c r="B259" s="5">
        <v>45750</v>
      </c>
      <c r="C259" s="6" t="s">
        <v>211</v>
      </c>
      <c r="D259" s="6">
        <v>9.5</v>
      </c>
      <c r="E259" s="7" t="s">
        <v>6</v>
      </c>
      <c r="F259" s="8">
        <v>122</v>
      </c>
      <c r="G259" s="8">
        <f t="shared" si="36"/>
        <v>102</v>
      </c>
      <c r="H259" s="8">
        <v>69</v>
      </c>
      <c r="J259" s="14">
        <f t="shared" si="37"/>
        <v>342</v>
      </c>
      <c r="K259" s="21">
        <f t="shared" si="38"/>
        <v>489</v>
      </c>
    </row>
    <row r="260" spans="1:11" ht="18" x14ac:dyDescent="0.35">
      <c r="B260" s="5">
        <v>45750</v>
      </c>
      <c r="C260" s="6" t="s">
        <v>211</v>
      </c>
      <c r="D260" s="6">
        <v>9.5</v>
      </c>
      <c r="E260" s="7" t="s">
        <v>6</v>
      </c>
      <c r="F260" s="8">
        <v>122</v>
      </c>
      <c r="G260" s="8">
        <f t="shared" si="36"/>
        <v>102</v>
      </c>
      <c r="H260" s="8">
        <v>69</v>
      </c>
      <c r="J260" s="14">
        <f t="shared" si="37"/>
        <v>444</v>
      </c>
      <c r="K260" s="21">
        <f t="shared" si="38"/>
        <v>558</v>
      </c>
    </row>
    <row r="261" spans="1:11" ht="18" x14ac:dyDescent="0.35">
      <c r="B261" s="9">
        <v>45751</v>
      </c>
      <c r="C261" s="10" t="s">
        <v>213</v>
      </c>
      <c r="D261" s="10">
        <v>17</v>
      </c>
      <c r="E261" s="11" t="s">
        <v>7</v>
      </c>
      <c r="F261" s="12">
        <v>0</v>
      </c>
      <c r="G261" s="12">
        <f t="shared" si="36"/>
        <v>-20</v>
      </c>
      <c r="H261" s="12">
        <v>160</v>
      </c>
      <c r="J261" s="14">
        <f t="shared" si="37"/>
        <v>424</v>
      </c>
      <c r="K261" s="21">
        <f t="shared" si="38"/>
        <v>718</v>
      </c>
    </row>
    <row r="262" spans="1:11" ht="18" x14ac:dyDescent="0.35">
      <c r="B262" s="36">
        <v>45752</v>
      </c>
      <c r="C262" s="37" t="s">
        <v>214</v>
      </c>
      <c r="D262" s="37">
        <v>13</v>
      </c>
      <c r="E262" s="38" t="s">
        <v>7</v>
      </c>
      <c r="F262" s="39">
        <v>0</v>
      </c>
      <c r="G262" s="39">
        <f t="shared" si="36"/>
        <v>-20</v>
      </c>
      <c r="H262" s="39">
        <v>-20</v>
      </c>
      <c r="J262" s="14">
        <f t="shared" si="37"/>
        <v>404</v>
      </c>
      <c r="K262" s="21">
        <f t="shared" si="38"/>
        <v>698</v>
      </c>
    </row>
    <row r="263" spans="1:11" ht="18" x14ac:dyDescent="0.35">
      <c r="B263" s="9">
        <v>45752</v>
      </c>
      <c r="C263" s="10" t="s">
        <v>215</v>
      </c>
      <c r="D263" s="10">
        <v>15</v>
      </c>
      <c r="E263" s="11" t="s">
        <v>7</v>
      </c>
      <c r="F263" s="12">
        <v>0</v>
      </c>
      <c r="G263" s="12">
        <f t="shared" si="36"/>
        <v>-20</v>
      </c>
      <c r="H263" s="12">
        <v>-20</v>
      </c>
      <c r="I263" s="20"/>
      <c r="J263" s="14">
        <f t="shared" si="37"/>
        <v>384</v>
      </c>
      <c r="K263" s="21">
        <f t="shared" si="38"/>
        <v>678</v>
      </c>
    </row>
    <row r="264" spans="1:11" ht="18" x14ac:dyDescent="0.35">
      <c r="B264" s="9">
        <v>45752</v>
      </c>
      <c r="C264" s="10" t="s">
        <v>215</v>
      </c>
      <c r="D264" s="10">
        <v>26</v>
      </c>
      <c r="E264" s="11" t="s">
        <v>7</v>
      </c>
      <c r="F264" s="12">
        <v>0</v>
      </c>
      <c r="G264" s="12">
        <f t="shared" si="36"/>
        <v>-20</v>
      </c>
      <c r="H264" s="12">
        <v>-20</v>
      </c>
      <c r="I264" s="20"/>
      <c r="J264" s="14">
        <f t="shared" si="37"/>
        <v>364</v>
      </c>
      <c r="K264" s="21">
        <f t="shared" si="38"/>
        <v>658</v>
      </c>
    </row>
    <row r="265" spans="1:11" ht="18" x14ac:dyDescent="0.35">
      <c r="A265" t="s">
        <v>212</v>
      </c>
      <c r="B265" s="9">
        <v>45755</v>
      </c>
      <c r="C265" s="10" t="s">
        <v>216</v>
      </c>
      <c r="D265" s="10">
        <v>7</v>
      </c>
      <c r="E265" s="11" t="s">
        <v>7</v>
      </c>
      <c r="F265" s="12">
        <v>0</v>
      </c>
      <c r="G265" s="12">
        <f t="shared" si="36"/>
        <v>-20</v>
      </c>
      <c r="H265" s="12">
        <v>-20</v>
      </c>
      <c r="I265" s="20"/>
      <c r="J265" s="14">
        <f t="shared" si="37"/>
        <v>344</v>
      </c>
      <c r="K265" s="21">
        <f t="shared" si="38"/>
        <v>638</v>
      </c>
    </row>
    <row r="266" spans="1:11" ht="18" x14ac:dyDescent="0.35">
      <c r="A266" t="s">
        <v>212</v>
      </c>
      <c r="B266" s="9">
        <v>45757</v>
      </c>
      <c r="C266" s="10" t="s">
        <v>131</v>
      </c>
      <c r="D266" s="10">
        <v>9</v>
      </c>
      <c r="E266" s="11" t="s">
        <v>7</v>
      </c>
      <c r="F266" s="12">
        <v>0</v>
      </c>
      <c r="G266" s="12">
        <f t="shared" si="36"/>
        <v>-20</v>
      </c>
      <c r="H266" s="12">
        <v>87</v>
      </c>
      <c r="I266" s="20"/>
      <c r="J266" s="14">
        <f t="shared" si="37"/>
        <v>324</v>
      </c>
      <c r="K266" s="21">
        <f t="shared" si="38"/>
        <v>725</v>
      </c>
    </row>
    <row r="267" spans="1:11" ht="18" x14ac:dyDescent="0.35">
      <c r="B267" s="16">
        <v>45757</v>
      </c>
      <c r="C267" s="17" t="s">
        <v>217</v>
      </c>
      <c r="D267" s="17">
        <v>7.5</v>
      </c>
      <c r="E267" s="18" t="s">
        <v>8</v>
      </c>
      <c r="F267" s="19">
        <v>23</v>
      </c>
      <c r="G267" s="19">
        <f t="shared" si="36"/>
        <v>3</v>
      </c>
      <c r="H267" s="19">
        <v>-20</v>
      </c>
      <c r="I267" s="20"/>
      <c r="J267" s="14">
        <f t="shared" si="37"/>
        <v>327</v>
      </c>
      <c r="K267" s="21">
        <f t="shared" si="38"/>
        <v>705</v>
      </c>
    </row>
    <row r="268" spans="1:11" ht="18" x14ac:dyDescent="0.35">
      <c r="B268" s="9">
        <v>45758</v>
      </c>
      <c r="C268" s="10" t="s">
        <v>218</v>
      </c>
      <c r="D268" s="10">
        <v>11</v>
      </c>
      <c r="E268" s="11" t="s">
        <v>7</v>
      </c>
      <c r="F268" s="12">
        <v>0</v>
      </c>
      <c r="G268" s="12">
        <f t="shared" si="36"/>
        <v>-20</v>
      </c>
      <c r="H268" s="12">
        <v>-20</v>
      </c>
      <c r="I268" s="20"/>
      <c r="J268" s="14">
        <f t="shared" si="37"/>
        <v>307</v>
      </c>
      <c r="K268" s="21">
        <f t="shared" si="38"/>
        <v>685</v>
      </c>
    </row>
    <row r="269" spans="1:11" ht="18" x14ac:dyDescent="0.35">
      <c r="B269" s="16">
        <v>45758</v>
      </c>
      <c r="C269" s="17" t="s">
        <v>219</v>
      </c>
      <c r="D269" s="17">
        <v>7.5</v>
      </c>
      <c r="E269" s="18" t="s">
        <v>8</v>
      </c>
      <c r="F269" s="19">
        <v>23</v>
      </c>
      <c r="G269" s="19">
        <f t="shared" si="36"/>
        <v>3</v>
      </c>
      <c r="H269" s="19">
        <v>-20</v>
      </c>
      <c r="I269" s="20"/>
      <c r="J269" s="14">
        <f t="shared" si="37"/>
        <v>310</v>
      </c>
      <c r="K269" s="21">
        <f t="shared" si="38"/>
        <v>665</v>
      </c>
    </row>
    <row r="270" spans="1:11" ht="18" x14ac:dyDescent="0.35">
      <c r="B270" s="16">
        <v>45759</v>
      </c>
      <c r="C270" s="17" t="s">
        <v>220</v>
      </c>
      <c r="D270" s="17">
        <v>34</v>
      </c>
      <c r="E270" s="18" t="s">
        <v>8</v>
      </c>
      <c r="F270" s="19">
        <v>76</v>
      </c>
      <c r="G270" s="19">
        <f t="shared" si="36"/>
        <v>56</v>
      </c>
      <c r="H270" s="19">
        <v>-20</v>
      </c>
      <c r="I270" s="20"/>
      <c r="J270" s="14">
        <f t="shared" si="37"/>
        <v>366</v>
      </c>
      <c r="K270" s="21">
        <f t="shared" si="38"/>
        <v>645</v>
      </c>
    </row>
    <row r="271" spans="1:11" ht="18" x14ac:dyDescent="0.35">
      <c r="B271" s="5">
        <v>45761</v>
      </c>
      <c r="C271" s="6" t="s">
        <v>221</v>
      </c>
      <c r="D271" s="6">
        <v>8.5</v>
      </c>
      <c r="E271" s="7" t="s">
        <v>6</v>
      </c>
      <c r="F271" s="8">
        <v>110</v>
      </c>
      <c r="G271" s="8">
        <f t="shared" si="36"/>
        <v>90</v>
      </c>
      <c r="H271" s="8">
        <v>163</v>
      </c>
      <c r="I271" s="20"/>
      <c r="J271" s="14">
        <f t="shared" si="37"/>
        <v>456</v>
      </c>
      <c r="K271" s="21">
        <f t="shared" si="38"/>
        <v>808</v>
      </c>
    </row>
    <row r="272" spans="1:11" ht="18" x14ac:dyDescent="0.35">
      <c r="B272" s="16">
        <v>45761</v>
      </c>
      <c r="C272" s="17" t="s">
        <v>222</v>
      </c>
      <c r="D272" s="17">
        <v>8</v>
      </c>
      <c r="E272" s="18" t="s">
        <v>8</v>
      </c>
      <c r="F272" s="19">
        <v>24</v>
      </c>
      <c r="G272" s="19">
        <f t="shared" si="36"/>
        <v>4</v>
      </c>
      <c r="H272" s="19">
        <v>-20</v>
      </c>
      <c r="I272" s="20"/>
      <c r="J272" s="14">
        <f t="shared" si="37"/>
        <v>460</v>
      </c>
      <c r="K272" s="21">
        <f t="shared" si="38"/>
        <v>788</v>
      </c>
    </row>
    <row r="273" spans="2:11" ht="18" x14ac:dyDescent="0.35">
      <c r="B273" s="9">
        <v>45762</v>
      </c>
      <c r="C273" s="10" t="s">
        <v>223</v>
      </c>
      <c r="D273" s="10">
        <v>8</v>
      </c>
      <c r="E273" s="11" t="s">
        <v>7</v>
      </c>
      <c r="F273" s="12">
        <v>0</v>
      </c>
      <c r="G273" s="12">
        <f t="shared" si="36"/>
        <v>-20</v>
      </c>
      <c r="H273" s="12">
        <v>-20</v>
      </c>
      <c r="I273" s="20"/>
      <c r="J273" s="14">
        <f t="shared" si="37"/>
        <v>440</v>
      </c>
      <c r="K273" s="21">
        <f t="shared" si="38"/>
        <v>768</v>
      </c>
    </row>
    <row r="274" spans="2:11" ht="18" x14ac:dyDescent="0.35">
      <c r="B274" s="16">
        <v>45763</v>
      </c>
      <c r="C274" s="17" t="s">
        <v>224</v>
      </c>
      <c r="D274" s="17">
        <v>7.5</v>
      </c>
      <c r="E274" s="18" t="s">
        <v>8</v>
      </c>
      <c r="F274" s="19">
        <v>23</v>
      </c>
      <c r="G274" s="19">
        <f t="shared" si="36"/>
        <v>3</v>
      </c>
      <c r="H274" s="19">
        <v>-20</v>
      </c>
      <c r="I274" s="20"/>
      <c r="J274" s="14">
        <f t="shared" si="37"/>
        <v>443</v>
      </c>
      <c r="K274" s="21">
        <f t="shared" si="38"/>
        <v>748</v>
      </c>
    </row>
    <row r="275" spans="2:11" ht="18" x14ac:dyDescent="0.35">
      <c r="B275" s="9">
        <v>45764</v>
      </c>
      <c r="C275" s="10" t="s">
        <v>53</v>
      </c>
      <c r="D275" s="10">
        <v>19</v>
      </c>
      <c r="E275" s="11" t="s">
        <v>7</v>
      </c>
      <c r="F275" s="12">
        <v>0</v>
      </c>
      <c r="G275" s="12">
        <f t="shared" si="36"/>
        <v>-20</v>
      </c>
      <c r="H275" s="12">
        <v>-20</v>
      </c>
      <c r="I275" s="20"/>
      <c r="J275" s="14">
        <f t="shared" si="37"/>
        <v>423</v>
      </c>
      <c r="K275" s="21">
        <f t="shared" si="38"/>
        <v>728</v>
      </c>
    </row>
    <row r="276" spans="2:11" ht="18" x14ac:dyDescent="0.35">
      <c r="B276" s="9">
        <v>45765</v>
      </c>
      <c r="C276" s="10" t="s">
        <v>225</v>
      </c>
      <c r="D276" s="10">
        <v>8.5</v>
      </c>
      <c r="E276" s="11" t="s">
        <v>7</v>
      </c>
      <c r="F276" s="12">
        <v>0</v>
      </c>
      <c r="G276" s="12">
        <f t="shared" si="36"/>
        <v>-20</v>
      </c>
      <c r="H276" s="12">
        <v>-20</v>
      </c>
      <c r="I276" s="20"/>
      <c r="J276" s="14">
        <f t="shared" si="37"/>
        <v>403</v>
      </c>
      <c r="K276" s="21">
        <f t="shared" si="38"/>
        <v>708</v>
      </c>
    </row>
    <row r="277" spans="2:11" ht="18" x14ac:dyDescent="0.35">
      <c r="B277" s="9">
        <v>45766</v>
      </c>
      <c r="C277" s="10" t="s">
        <v>226</v>
      </c>
      <c r="D277" s="10">
        <v>8.5</v>
      </c>
      <c r="E277" s="11" t="s">
        <v>7</v>
      </c>
      <c r="F277" s="12">
        <v>0</v>
      </c>
      <c r="G277" s="12">
        <f t="shared" si="36"/>
        <v>-20</v>
      </c>
      <c r="H277" s="12">
        <v>-20</v>
      </c>
      <c r="I277" s="20"/>
      <c r="J277" s="14">
        <f t="shared" si="37"/>
        <v>383</v>
      </c>
      <c r="K277" s="21">
        <f t="shared" si="38"/>
        <v>688</v>
      </c>
    </row>
    <row r="278" spans="2:11" ht="18" x14ac:dyDescent="0.35">
      <c r="B278" s="9">
        <v>45766</v>
      </c>
      <c r="C278" s="10" t="s">
        <v>227</v>
      </c>
      <c r="D278" s="10">
        <v>10</v>
      </c>
      <c r="E278" s="11" t="s">
        <v>7</v>
      </c>
      <c r="F278" s="12">
        <v>0</v>
      </c>
      <c r="G278" s="12">
        <f t="shared" si="36"/>
        <v>-20</v>
      </c>
      <c r="H278" s="12">
        <v>-20</v>
      </c>
      <c r="I278" s="20"/>
      <c r="J278" s="14">
        <f t="shared" si="37"/>
        <v>363</v>
      </c>
      <c r="K278" s="21">
        <f t="shared" si="38"/>
        <v>668</v>
      </c>
    </row>
    <row r="279" spans="2:11" ht="18" x14ac:dyDescent="0.35">
      <c r="B279" s="9">
        <v>45768</v>
      </c>
      <c r="C279" s="10" t="s">
        <v>228</v>
      </c>
      <c r="D279" s="10">
        <v>21</v>
      </c>
      <c r="E279" s="11" t="s">
        <v>7</v>
      </c>
      <c r="F279" s="12">
        <v>0</v>
      </c>
      <c r="G279" s="12">
        <f t="shared" si="36"/>
        <v>-20</v>
      </c>
      <c r="H279" s="12">
        <v>-20</v>
      </c>
      <c r="I279" s="20"/>
      <c r="J279" s="14">
        <f t="shared" si="37"/>
        <v>343</v>
      </c>
      <c r="K279" s="21">
        <f t="shared" si="38"/>
        <v>648</v>
      </c>
    </row>
    <row r="280" spans="2:11" ht="18" x14ac:dyDescent="0.35">
      <c r="B280" s="16">
        <v>45769</v>
      </c>
      <c r="C280" s="17" t="s">
        <v>229</v>
      </c>
      <c r="D280" s="17">
        <v>13</v>
      </c>
      <c r="E280" s="18" t="s">
        <v>8</v>
      </c>
      <c r="F280" s="19">
        <v>34</v>
      </c>
      <c r="G280" s="19">
        <f t="shared" si="36"/>
        <v>14</v>
      </c>
      <c r="H280" s="19">
        <v>-20</v>
      </c>
      <c r="I280" s="20"/>
      <c r="J280" s="14">
        <f t="shared" si="37"/>
        <v>357</v>
      </c>
      <c r="K280" s="21">
        <f t="shared" si="38"/>
        <v>628</v>
      </c>
    </row>
    <row r="281" spans="2:11" ht="18" x14ac:dyDescent="0.35">
      <c r="B281" s="16">
        <v>45770</v>
      </c>
      <c r="C281" s="17" t="s">
        <v>230</v>
      </c>
      <c r="D281" s="17">
        <v>9</v>
      </c>
      <c r="E281" s="18" t="s">
        <v>231</v>
      </c>
      <c r="F281" s="19">
        <v>26</v>
      </c>
      <c r="G281" s="19">
        <f t="shared" si="36"/>
        <v>6</v>
      </c>
      <c r="H281" s="19">
        <v>-20</v>
      </c>
      <c r="I281" s="20"/>
      <c r="J281" s="14">
        <f t="shared" si="37"/>
        <v>363</v>
      </c>
      <c r="K281" s="21">
        <f t="shared" si="38"/>
        <v>608</v>
      </c>
    </row>
    <row r="282" spans="2:11" ht="18" x14ac:dyDescent="0.35">
      <c r="B282" s="9">
        <v>45770</v>
      </c>
      <c r="C282" s="10" t="s">
        <v>232</v>
      </c>
      <c r="D282" s="10">
        <v>8</v>
      </c>
      <c r="E282" s="11" t="s">
        <v>7</v>
      </c>
      <c r="F282" s="12">
        <v>0</v>
      </c>
      <c r="G282" s="12">
        <f t="shared" si="36"/>
        <v>-20</v>
      </c>
      <c r="H282" s="12">
        <v>-20</v>
      </c>
      <c r="I282" s="20"/>
      <c r="J282" s="14">
        <f t="shared" si="37"/>
        <v>343</v>
      </c>
      <c r="K282" s="21">
        <f t="shared" si="38"/>
        <v>588</v>
      </c>
    </row>
    <row r="283" spans="2:11" ht="18" x14ac:dyDescent="0.35">
      <c r="B283" s="16">
        <v>45771</v>
      </c>
      <c r="C283" s="17" t="s">
        <v>233</v>
      </c>
      <c r="D283" s="17">
        <v>17</v>
      </c>
      <c r="E283" s="18" t="s">
        <v>8</v>
      </c>
      <c r="F283" s="19">
        <v>42</v>
      </c>
      <c r="G283" s="19">
        <f t="shared" si="36"/>
        <v>22</v>
      </c>
      <c r="H283" s="19">
        <v>-20</v>
      </c>
      <c r="I283" s="20"/>
      <c r="J283" s="14">
        <f t="shared" si="37"/>
        <v>365</v>
      </c>
      <c r="K283" s="21">
        <f t="shared" si="38"/>
        <v>568</v>
      </c>
    </row>
    <row r="284" spans="2:11" ht="18" x14ac:dyDescent="0.35">
      <c r="B284" s="9">
        <v>45772</v>
      </c>
      <c r="C284" s="10" t="s">
        <v>234</v>
      </c>
      <c r="D284" s="10">
        <v>8</v>
      </c>
      <c r="E284" s="11" t="s">
        <v>7</v>
      </c>
      <c r="F284" s="12">
        <v>0</v>
      </c>
      <c r="G284" s="12">
        <f t="shared" si="36"/>
        <v>-20</v>
      </c>
      <c r="H284" s="12">
        <v>-20</v>
      </c>
      <c r="I284" s="20"/>
      <c r="J284" s="14">
        <f t="shared" si="37"/>
        <v>345</v>
      </c>
      <c r="K284" s="21">
        <f t="shared" si="38"/>
        <v>548</v>
      </c>
    </row>
    <row r="285" spans="2:11" ht="18" x14ac:dyDescent="0.35">
      <c r="B285" s="16">
        <v>45773</v>
      </c>
      <c r="C285" s="17" t="s">
        <v>194</v>
      </c>
      <c r="D285" s="17">
        <v>13</v>
      </c>
      <c r="E285" s="18" t="s">
        <v>8</v>
      </c>
      <c r="F285" s="19">
        <v>34</v>
      </c>
      <c r="G285" s="19">
        <f t="shared" si="36"/>
        <v>14</v>
      </c>
      <c r="H285" s="19">
        <v>-20</v>
      </c>
      <c r="I285" s="20"/>
      <c r="J285" s="14">
        <f t="shared" si="37"/>
        <v>359</v>
      </c>
      <c r="K285" s="21">
        <f t="shared" si="38"/>
        <v>528</v>
      </c>
    </row>
    <row r="286" spans="2:11" ht="18" x14ac:dyDescent="0.35">
      <c r="B286" s="5">
        <v>45773</v>
      </c>
      <c r="C286" s="6" t="s">
        <v>235</v>
      </c>
      <c r="D286" s="6">
        <v>10</v>
      </c>
      <c r="E286" s="7" t="s">
        <v>6</v>
      </c>
      <c r="F286" s="8">
        <v>128</v>
      </c>
      <c r="G286" s="8">
        <f t="shared" si="36"/>
        <v>108</v>
      </c>
      <c r="H286" s="8">
        <v>156</v>
      </c>
      <c r="I286" s="20"/>
      <c r="J286" s="14">
        <f t="shared" si="37"/>
        <v>467</v>
      </c>
      <c r="K286" s="21">
        <f t="shared" si="38"/>
        <v>684</v>
      </c>
    </row>
    <row r="287" spans="2:11" ht="18" x14ac:dyDescent="0.35">
      <c r="B287" s="9">
        <v>45777</v>
      </c>
      <c r="C287" s="10" t="s">
        <v>236</v>
      </c>
      <c r="D287" s="10">
        <v>7</v>
      </c>
      <c r="E287" s="11" t="s">
        <v>7</v>
      </c>
      <c r="F287" s="12">
        <v>0</v>
      </c>
      <c r="G287" s="12">
        <f t="shared" si="36"/>
        <v>-20</v>
      </c>
      <c r="H287" s="12">
        <v>-20</v>
      </c>
      <c r="I287" s="20"/>
      <c r="J287" s="14">
        <f t="shared" si="37"/>
        <v>447</v>
      </c>
      <c r="K287" s="21">
        <f t="shared" si="38"/>
        <v>664</v>
      </c>
    </row>
    <row r="288" spans="2:11" ht="18" x14ac:dyDescent="0.35">
      <c r="B288" s="30"/>
      <c r="C288" s="13"/>
      <c r="D288" s="13"/>
      <c r="E288" s="31"/>
      <c r="F288" s="44"/>
      <c r="G288" s="44"/>
      <c r="H288" s="44"/>
      <c r="J288" s="45"/>
      <c r="K288" s="46"/>
    </row>
    <row r="289" spans="2:11" x14ac:dyDescent="0.3">
      <c r="D289">
        <v>33</v>
      </c>
      <c r="F289" s="40" t="s">
        <v>28</v>
      </c>
      <c r="G289" s="41">
        <f>SUM(G255:G287)</f>
        <v>447</v>
      </c>
      <c r="H289" s="41">
        <f>SUM(H255:H287)</f>
        <v>664</v>
      </c>
      <c r="J289" s="42"/>
      <c r="K289" s="43"/>
    </row>
    <row r="290" spans="2:11" x14ac:dyDescent="0.3">
      <c r="F290" s="1" t="s">
        <v>11</v>
      </c>
      <c r="G290" s="24">
        <f>SUM(G289)/660</f>
        <v>0.67727272727272725</v>
      </c>
      <c r="H290" s="24">
        <f>SUM(H289)/660</f>
        <v>1.0060606060606061</v>
      </c>
      <c r="J290" s="20"/>
      <c r="K290" s="26"/>
    </row>
    <row r="293" spans="2:11" x14ac:dyDescent="0.3">
      <c r="B293" s="1" t="s">
        <v>0</v>
      </c>
      <c r="C293" s="1" t="s">
        <v>1</v>
      </c>
      <c r="D293" s="1" t="s">
        <v>2</v>
      </c>
      <c r="E293" s="2" t="s">
        <v>3</v>
      </c>
      <c r="F293" s="1" t="s">
        <v>4</v>
      </c>
      <c r="G293" s="1" t="s">
        <v>27</v>
      </c>
      <c r="H293" s="10" t="s">
        <v>26</v>
      </c>
      <c r="J293" s="4" t="s">
        <v>5</v>
      </c>
      <c r="K293" s="1" t="s">
        <v>46</v>
      </c>
    </row>
    <row r="294" spans="2:11" ht="18" x14ac:dyDescent="0.35">
      <c r="B294" s="68">
        <v>45778</v>
      </c>
      <c r="C294" s="69" t="s">
        <v>260</v>
      </c>
      <c r="D294" s="69">
        <v>10</v>
      </c>
      <c r="E294" s="70" t="s">
        <v>7</v>
      </c>
      <c r="F294" s="71">
        <v>0</v>
      </c>
      <c r="G294" s="71">
        <f>SUM(F294)-20</f>
        <v>-20</v>
      </c>
      <c r="H294" s="12">
        <v>-20</v>
      </c>
      <c r="J294" s="14">
        <v>-20</v>
      </c>
      <c r="K294" s="21">
        <v>-20</v>
      </c>
    </row>
    <row r="295" spans="2:11" ht="18" x14ac:dyDescent="0.35">
      <c r="B295" s="68">
        <v>45779</v>
      </c>
      <c r="C295" s="69" t="s">
        <v>14</v>
      </c>
      <c r="D295" s="69">
        <v>19</v>
      </c>
      <c r="E295" s="70" t="s">
        <v>7</v>
      </c>
      <c r="F295" s="71">
        <v>0</v>
      </c>
      <c r="G295" s="71">
        <f t="shared" ref="G295:G321" si="39">SUM(F295)-20</f>
        <v>-20</v>
      </c>
      <c r="H295" s="12">
        <v>-20</v>
      </c>
      <c r="J295" s="14">
        <f t="shared" ref="J295:J321" si="40">SUM(J294,G295)</f>
        <v>-40</v>
      </c>
      <c r="K295" s="21">
        <f>SUM(K294+H295)</f>
        <v>-40</v>
      </c>
    </row>
    <row r="296" spans="2:11" ht="18" x14ac:dyDescent="0.35">
      <c r="B296" s="76">
        <v>45782</v>
      </c>
      <c r="C296" s="77" t="s">
        <v>261</v>
      </c>
      <c r="D296" s="77">
        <v>15</v>
      </c>
      <c r="E296" s="78" t="s">
        <v>8</v>
      </c>
      <c r="F296" s="25">
        <v>38</v>
      </c>
      <c r="G296" s="25">
        <f t="shared" si="39"/>
        <v>18</v>
      </c>
      <c r="H296" s="12">
        <v>-20</v>
      </c>
      <c r="J296" s="14">
        <f t="shared" si="40"/>
        <v>-22</v>
      </c>
      <c r="K296" s="21">
        <f t="shared" ref="K296:K321" si="41">SUM(K295+H296)</f>
        <v>-60</v>
      </c>
    </row>
    <row r="297" spans="2:11" ht="18" x14ac:dyDescent="0.35">
      <c r="B297" s="76">
        <v>45782</v>
      </c>
      <c r="C297" s="77" t="s">
        <v>262</v>
      </c>
      <c r="D297" s="77">
        <v>9.5</v>
      </c>
      <c r="E297" s="78" t="s">
        <v>8</v>
      </c>
      <c r="F297" s="25">
        <v>27</v>
      </c>
      <c r="G297" s="25">
        <f t="shared" si="39"/>
        <v>7</v>
      </c>
      <c r="H297" s="12">
        <v>-20</v>
      </c>
      <c r="J297" s="14">
        <f t="shared" si="40"/>
        <v>-15</v>
      </c>
      <c r="K297" s="21">
        <f t="shared" si="41"/>
        <v>-80</v>
      </c>
    </row>
    <row r="298" spans="2:11" ht="18" x14ac:dyDescent="0.35">
      <c r="B298" s="68">
        <v>45783</v>
      </c>
      <c r="C298" s="69" t="s">
        <v>263</v>
      </c>
      <c r="D298" s="69">
        <v>13</v>
      </c>
      <c r="E298" s="70" t="s">
        <v>7</v>
      </c>
      <c r="F298" s="71">
        <v>0</v>
      </c>
      <c r="G298" s="71">
        <f t="shared" si="39"/>
        <v>-20</v>
      </c>
      <c r="H298" s="12">
        <v>-20</v>
      </c>
      <c r="J298" s="14">
        <f t="shared" si="40"/>
        <v>-35</v>
      </c>
      <c r="K298" s="21">
        <f t="shared" si="41"/>
        <v>-100</v>
      </c>
    </row>
    <row r="299" spans="2:11" ht="18" x14ac:dyDescent="0.35">
      <c r="B299" s="68">
        <v>45784</v>
      </c>
      <c r="C299" s="69" t="s">
        <v>264</v>
      </c>
      <c r="D299" s="69">
        <v>7.5</v>
      </c>
      <c r="E299" s="70" t="s">
        <v>7</v>
      </c>
      <c r="F299" s="71">
        <v>0</v>
      </c>
      <c r="G299" s="71">
        <f t="shared" si="39"/>
        <v>-20</v>
      </c>
      <c r="H299" s="12">
        <v>-20</v>
      </c>
      <c r="J299" s="14">
        <f t="shared" si="40"/>
        <v>-55</v>
      </c>
      <c r="K299" s="21">
        <f t="shared" si="41"/>
        <v>-120</v>
      </c>
    </row>
    <row r="300" spans="2:11" ht="18" x14ac:dyDescent="0.35">
      <c r="B300" s="68">
        <v>45785</v>
      </c>
      <c r="C300" s="69" t="s">
        <v>265</v>
      </c>
      <c r="D300" s="69">
        <v>6</v>
      </c>
      <c r="E300" s="70" t="s">
        <v>7</v>
      </c>
      <c r="F300" s="71">
        <v>0</v>
      </c>
      <c r="G300" s="71">
        <f t="shared" si="39"/>
        <v>-20</v>
      </c>
      <c r="H300" s="12">
        <v>-20</v>
      </c>
      <c r="J300" s="14">
        <f t="shared" si="40"/>
        <v>-75</v>
      </c>
      <c r="K300" s="21">
        <f t="shared" si="41"/>
        <v>-140</v>
      </c>
    </row>
    <row r="301" spans="2:11" ht="18" x14ac:dyDescent="0.35">
      <c r="B301" s="68">
        <v>45785</v>
      </c>
      <c r="C301" s="69" t="s">
        <v>264</v>
      </c>
      <c r="D301" s="69">
        <v>7</v>
      </c>
      <c r="E301" s="70" t="s">
        <v>7</v>
      </c>
      <c r="F301" s="71">
        <v>0</v>
      </c>
      <c r="G301" s="71">
        <f t="shared" si="39"/>
        <v>-20</v>
      </c>
      <c r="H301" s="12">
        <v>-20</v>
      </c>
      <c r="J301" s="14">
        <f t="shared" si="40"/>
        <v>-95</v>
      </c>
      <c r="K301" s="21">
        <f t="shared" si="41"/>
        <v>-160</v>
      </c>
    </row>
    <row r="302" spans="2:11" ht="18" x14ac:dyDescent="0.35">
      <c r="B302" s="68">
        <v>45786</v>
      </c>
      <c r="C302" s="69" t="s">
        <v>265</v>
      </c>
      <c r="D302" s="69">
        <v>19</v>
      </c>
      <c r="E302" s="70" t="s">
        <v>7</v>
      </c>
      <c r="F302" s="71">
        <v>0</v>
      </c>
      <c r="G302" s="71">
        <f t="shared" si="39"/>
        <v>-20</v>
      </c>
      <c r="H302" s="12">
        <v>-20</v>
      </c>
      <c r="I302" s="20"/>
      <c r="J302" s="14">
        <f t="shared" si="40"/>
        <v>-115</v>
      </c>
      <c r="K302" s="21">
        <f t="shared" si="41"/>
        <v>-180</v>
      </c>
    </row>
    <row r="303" spans="2:11" ht="18" x14ac:dyDescent="0.35">
      <c r="B303" s="76">
        <v>45786</v>
      </c>
      <c r="C303" s="77" t="s">
        <v>266</v>
      </c>
      <c r="D303" s="77">
        <v>7.5</v>
      </c>
      <c r="E303" s="78" t="s">
        <v>8</v>
      </c>
      <c r="F303" s="25">
        <v>23</v>
      </c>
      <c r="G303" s="25">
        <f t="shared" si="39"/>
        <v>3</v>
      </c>
      <c r="H303" s="12">
        <v>-20</v>
      </c>
      <c r="I303" s="20"/>
      <c r="J303" s="14">
        <f t="shared" si="40"/>
        <v>-112</v>
      </c>
      <c r="K303" s="21">
        <f t="shared" si="41"/>
        <v>-200</v>
      </c>
    </row>
    <row r="304" spans="2:11" ht="18" x14ac:dyDescent="0.35">
      <c r="B304" s="68">
        <v>45787</v>
      </c>
      <c r="C304" s="69" t="s">
        <v>267</v>
      </c>
      <c r="D304" s="69">
        <v>13</v>
      </c>
      <c r="E304" s="70" t="s">
        <v>7</v>
      </c>
      <c r="F304" s="71">
        <v>0</v>
      </c>
      <c r="G304" s="71">
        <f t="shared" si="39"/>
        <v>-20</v>
      </c>
      <c r="H304" s="12">
        <v>-20</v>
      </c>
      <c r="I304" s="20"/>
      <c r="J304" s="14">
        <f t="shared" si="40"/>
        <v>-132</v>
      </c>
      <c r="K304" s="21">
        <f t="shared" si="41"/>
        <v>-220</v>
      </c>
    </row>
    <row r="305" spans="2:11" ht="18" x14ac:dyDescent="0.35">
      <c r="B305" s="68">
        <v>45787</v>
      </c>
      <c r="C305" s="69" t="s">
        <v>267</v>
      </c>
      <c r="D305" s="69">
        <v>13</v>
      </c>
      <c r="E305" s="70" t="s">
        <v>7</v>
      </c>
      <c r="F305" s="71">
        <v>0</v>
      </c>
      <c r="G305" s="71">
        <f t="shared" si="39"/>
        <v>-20</v>
      </c>
      <c r="H305" s="12">
        <v>-20</v>
      </c>
      <c r="I305" s="20"/>
      <c r="J305" s="14">
        <f t="shared" si="40"/>
        <v>-152</v>
      </c>
      <c r="K305" s="21">
        <f t="shared" si="41"/>
        <v>-240</v>
      </c>
    </row>
    <row r="306" spans="2:11" ht="18" x14ac:dyDescent="0.35">
      <c r="B306" s="68">
        <v>45787</v>
      </c>
      <c r="C306" s="69" t="s">
        <v>268</v>
      </c>
      <c r="D306" s="69">
        <v>7.5</v>
      </c>
      <c r="E306" s="70" t="s">
        <v>7</v>
      </c>
      <c r="F306" s="71">
        <v>0</v>
      </c>
      <c r="G306" s="71">
        <f t="shared" si="39"/>
        <v>-20</v>
      </c>
      <c r="H306" s="12">
        <v>-20</v>
      </c>
      <c r="I306" s="20"/>
      <c r="J306" s="14">
        <f t="shared" si="40"/>
        <v>-172</v>
      </c>
      <c r="K306" s="21">
        <f t="shared" si="41"/>
        <v>-260</v>
      </c>
    </row>
    <row r="307" spans="2:11" ht="18" x14ac:dyDescent="0.35">
      <c r="B307" s="76">
        <v>45790</v>
      </c>
      <c r="C307" s="77" t="s">
        <v>269</v>
      </c>
      <c r="D307" s="77">
        <v>7.5</v>
      </c>
      <c r="E307" s="78" t="s">
        <v>8</v>
      </c>
      <c r="F307" s="25">
        <v>23</v>
      </c>
      <c r="G307" s="25">
        <f t="shared" si="39"/>
        <v>3</v>
      </c>
      <c r="H307" s="12">
        <v>-20</v>
      </c>
      <c r="I307" s="20"/>
      <c r="J307" s="14">
        <f t="shared" si="40"/>
        <v>-169</v>
      </c>
      <c r="K307" s="21">
        <f t="shared" si="41"/>
        <v>-280</v>
      </c>
    </row>
    <row r="308" spans="2:11" ht="18" x14ac:dyDescent="0.35">
      <c r="B308" s="76">
        <v>45792</v>
      </c>
      <c r="C308" s="77" t="s">
        <v>271</v>
      </c>
      <c r="D308" s="77">
        <v>9.5</v>
      </c>
      <c r="E308" s="78" t="s">
        <v>8</v>
      </c>
      <c r="F308" s="25">
        <v>25</v>
      </c>
      <c r="G308" s="25">
        <f t="shared" si="39"/>
        <v>5</v>
      </c>
      <c r="H308" s="12">
        <v>-20</v>
      </c>
      <c r="I308" s="20"/>
      <c r="J308" s="14">
        <f t="shared" si="40"/>
        <v>-164</v>
      </c>
      <c r="K308" s="21">
        <f t="shared" si="41"/>
        <v>-300</v>
      </c>
    </row>
    <row r="309" spans="2:11" ht="18" x14ac:dyDescent="0.35">
      <c r="B309" s="76">
        <v>45792</v>
      </c>
      <c r="C309" s="77" t="s">
        <v>270</v>
      </c>
      <c r="D309" s="77">
        <v>8</v>
      </c>
      <c r="E309" s="78" t="s">
        <v>8</v>
      </c>
      <c r="F309" s="25">
        <v>24</v>
      </c>
      <c r="G309" s="25">
        <f t="shared" si="39"/>
        <v>4</v>
      </c>
      <c r="H309" s="12">
        <v>-20</v>
      </c>
      <c r="I309" s="20"/>
      <c r="J309" s="14">
        <f t="shared" si="40"/>
        <v>-160</v>
      </c>
      <c r="K309" s="21">
        <f t="shared" si="41"/>
        <v>-320</v>
      </c>
    </row>
    <row r="310" spans="2:11" ht="18" x14ac:dyDescent="0.35">
      <c r="B310" s="68">
        <v>45792</v>
      </c>
      <c r="C310" s="69" t="s">
        <v>270</v>
      </c>
      <c r="D310" s="69">
        <v>6.5</v>
      </c>
      <c r="E310" s="70" t="s">
        <v>7</v>
      </c>
      <c r="F310" s="71">
        <v>0</v>
      </c>
      <c r="G310" s="71">
        <f t="shared" si="39"/>
        <v>-20</v>
      </c>
      <c r="H310" s="12">
        <v>-20</v>
      </c>
      <c r="I310" s="20"/>
      <c r="J310" s="14">
        <f t="shared" si="40"/>
        <v>-180</v>
      </c>
      <c r="K310" s="21">
        <f t="shared" si="41"/>
        <v>-340</v>
      </c>
    </row>
    <row r="311" spans="2:11" ht="18" x14ac:dyDescent="0.35">
      <c r="B311" s="68">
        <v>45794</v>
      </c>
      <c r="C311" s="69" t="s">
        <v>272</v>
      </c>
      <c r="D311" s="69">
        <v>10</v>
      </c>
      <c r="E311" s="70" t="s">
        <v>7</v>
      </c>
      <c r="F311" s="71">
        <v>0</v>
      </c>
      <c r="G311" s="71">
        <f t="shared" si="39"/>
        <v>-20</v>
      </c>
      <c r="H311" s="12">
        <v>-20</v>
      </c>
      <c r="I311" s="20"/>
      <c r="J311" s="14">
        <f t="shared" si="40"/>
        <v>-200</v>
      </c>
      <c r="K311" s="21">
        <f t="shared" si="41"/>
        <v>-360</v>
      </c>
    </row>
    <row r="312" spans="2:11" ht="18" x14ac:dyDescent="0.35">
      <c r="B312" s="68">
        <v>45796</v>
      </c>
      <c r="C312" s="69" t="s">
        <v>273</v>
      </c>
      <c r="D312" s="69">
        <v>6.5</v>
      </c>
      <c r="E312" s="70" t="s">
        <v>7</v>
      </c>
      <c r="F312" s="71">
        <v>0</v>
      </c>
      <c r="G312" s="71">
        <f t="shared" si="39"/>
        <v>-20</v>
      </c>
      <c r="H312" s="12">
        <v>-20</v>
      </c>
      <c r="I312" s="20"/>
      <c r="J312" s="14">
        <f t="shared" si="40"/>
        <v>-220</v>
      </c>
      <c r="K312" s="21">
        <f t="shared" si="41"/>
        <v>-380</v>
      </c>
    </row>
    <row r="313" spans="2:11" ht="18" x14ac:dyDescent="0.35">
      <c r="B313" s="76">
        <v>45799</v>
      </c>
      <c r="C313" s="77" t="s">
        <v>274</v>
      </c>
      <c r="D313" s="77">
        <v>13</v>
      </c>
      <c r="E313" s="78" t="s">
        <v>8</v>
      </c>
      <c r="F313" s="25">
        <v>32</v>
      </c>
      <c r="G313" s="25">
        <f t="shared" si="39"/>
        <v>12</v>
      </c>
      <c r="H313" s="12">
        <v>-20</v>
      </c>
      <c r="I313" s="20"/>
      <c r="J313" s="14">
        <f t="shared" si="40"/>
        <v>-208</v>
      </c>
      <c r="K313" s="21">
        <f t="shared" si="41"/>
        <v>-400</v>
      </c>
    </row>
    <row r="314" spans="2:11" ht="18" x14ac:dyDescent="0.35">
      <c r="B314" s="68">
        <v>45800</v>
      </c>
      <c r="C314" s="69" t="s">
        <v>275</v>
      </c>
      <c r="D314" s="69">
        <v>19</v>
      </c>
      <c r="E314" s="70" t="s">
        <v>7</v>
      </c>
      <c r="F314" s="71">
        <v>0</v>
      </c>
      <c r="G314" s="71">
        <f t="shared" si="39"/>
        <v>-20</v>
      </c>
      <c r="H314" s="12">
        <v>-20</v>
      </c>
      <c r="I314" s="20"/>
      <c r="J314" s="14">
        <f t="shared" si="40"/>
        <v>-228</v>
      </c>
      <c r="K314" s="21">
        <f t="shared" si="41"/>
        <v>-420</v>
      </c>
    </row>
    <row r="315" spans="2:11" ht="18" x14ac:dyDescent="0.35">
      <c r="B315" s="68">
        <v>45801</v>
      </c>
      <c r="C315" s="69" t="s">
        <v>276</v>
      </c>
      <c r="D315" s="69">
        <v>4.5</v>
      </c>
      <c r="E315" s="70" t="s">
        <v>7</v>
      </c>
      <c r="F315" s="71">
        <v>0</v>
      </c>
      <c r="G315" s="71">
        <f t="shared" si="39"/>
        <v>-20</v>
      </c>
      <c r="H315" s="12">
        <v>-20</v>
      </c>
      <c r="I315" s="20"/>
      <c r="J315" s="14">
        <f t="shared" si="40"/>
        <v>-248</v>
      </c>
      <c r="K315" s="21">
        <f t="shared" si="41"/>
        <v>-440</v>
      </c>
    </row>
    <row r="316" spans="2:11" ht="18" x14ac:dyDescent="0.35">
      <c r="B316" s="76">
        <v>45801</v>
      </c>
      <c r="C316" s="77" t="s">
        <v>277</v>
      </c>
      <c r="D316" s="77">
        <v>4.5</v>
      </c>
      <c r="E316" s="78" t="s">
        <v>8</v>
      </c>
      <c r="F316" s="25">
        <v>17</v>
      </c>
      <c r="G316" s="25">
        <f t="shared" si="39"/>
        <v>-3</v>
      </c>
      <c r="H316" s="12">
        <v>-20</v>
      </c>
      <c r="I316" s="20"/>
      <c r="J316" s="14">
        <f t="shared" si="40"/>
        <v>-251</v>
      </c>
      <c r="K316" s="21">
        <f t="shared" si="41"/>
        <v>-460</v>
      </c>
    </row>
    <row r="317" spans="2:11" ht="18" x14ac:dyDescent="0.35">
      <c r="B317" s="76">
        <v>45801</v>
      </c>
      <c r="C317" s="77" t="s">
        <v>277</v>
      </c>
      <c r="D317" s="77">
        <v>10</v>
      </c>
      <c r="E317" s="78" t="s">
        <v>8</v>
      </c>
      <c r="F317" s="25">
        <v>28</v>
      </c>
      <c r="G317" s="25">
        <f t="shared" si="39"/>
        <v>8</v>
      </c>
      <c r="H317" s="12">
        <v>-20</v>
      </c>
      <c r="I317" s="20"/>
      <c r="J317" s="14">
        <f t="shared" si="40"/>
        <v>-243</v>
      </c>
      <c r="K317" s="21">
        <f t="shared" si="41"/>
        <v>-480</v>
      </c>
    </row>
    <row r="318" spans="2:11" ht="18" x14ac:dyDescent="0.35">
      <c r="B318" s="68">
        <v>45802</v>
      </c>
      <c r="C318" s="69" t="s">
        <v>277</v>
      </c>
      <c r="D318" s="69">
        <v>21</v>
      </c>
      <c r="E318" s="70" t="s">
        <v>7</v>
      </c>
      <c r="F318" s="71">
        <v>0</v>
      </c>
      <c r="G318" s="71">
        <f t="shared" si="39"/>
        <v>-20</v>
      </c>
      <c r="H318" s="12">
        <v>-20</v>
      </c>
      <c r="I318" s="20"/>
      <c r="J318" s="14">
        <f t="shared" si="40"/>
        <v>-263</v>
      </c>
      <c r="K318" s="21">
        <f t="shared" si="41"/>
        <v>-500</v>
      </c>
    </row>
    <row r="319" spans="2:11" ht="18" x14ac:dyDescent="0.35">
      <c r="B319" s="76">
        <v>45803</v>
      </c>
      <c r="C319" s="77" t="s">
        <v>278</v>
      </c>
      <c r="D319" s="77">
        <v>15</v>
      </c>
      <c r="E319" s="78" t="s">
        <v>8</v>
      </c>
      <c r="F319" s="25">
        <v>35</v>
      </c>
      <c r="G319" s="25">
        <f t="shared" si="39"/>
        <v>15</v>
      </c>
      <c r="H319" s="12">
        <v>-20</v>
      </c>
      <c r="I319" s="20"/>
      <c r="J319" s="14">
        <f t="shared" si="40"/>
        <v>-248</v>
      </c>
      <c r="K319" s="21">
        <f t="shared" si="41"/>
        <v>-520</v>
      </c>
    </row>
    <row r="320" spans="2:11" ht="18" x14ac:dyDescent="0.35">
      <c r="B320" s="76">
        <v>45805</v>
      </c>
      <c r="C320" s="77" t="s">
        <v>279</v>
      </c>
      <c r="D320" s="77">
        <v>9.5</v>
      </c>
      <c r="E320" s="78" t="s">
        <v>8</v>
      </c>
      <c r="F320" s="25">
        <v>27</v>
      </c>
      <c r="G320" s="25">
        <f t="shared" si="39"/>
        <v>7</v>
      </c>
      <c r="H320" s="12">
        <v>-20</v>
      </c>
      <c r="I320" s="20"/>
      <c r="J320" s="14">
        <f t="shared" si="40"/>
        <v>-241</v>
      </c>
      <c r="K320" s="21">
        <f t="shared" si="41"/>
        <v>-540</v>
      </c>
    </row>
    <row r="321" spans="2:11" ht="18" x14ac:dyDescent="0.35">
      <c r="B321" s="76">
        <v>45806</v>
      </c>
      <c r="C321" s="77" t="s">
        <v>280</v>
      </c>
      <c r="D321" s="77">
        <v>15</v>
      </c>
      <c r="E321" s="78" t="s">
        <v>8</v>
      </c>
      <c r="F321" s="25">
        <v>38</v>
      </c>
      <c r="G321" s="25">
        <f t="shared" si="39"/>
        <v>18</v>
      </c>
      <c r="H321" s="12">
        <v>-20</v>
      </c>
      <c r="I321" s="20"/>
      <c r="J321" s="14">
        <f t="shared" si="40"/>
        <v>-223</v>
      </c>
      <c r="K321" s="21">
        <f t="shared" si="41"/>
        <v>-560</v>
      </c>
    </row>
    <row r="322" spans="2:11" ht="18" x14ac:dyDescent="0.35">
      <c r="B322" s="30"/>
      <c r="C322" s="13"/>
      <c r="D322" s="13"/>
      <c r="E322" s="31"/>
      <c r="F322" s="44"/>
      <c r="G322" s="12"/>
      <c r="H322" s="44"/>
      <c r="I322" s="20"/>
    </row>
    <row r="323" spans="2:11" x14ac:dyDescent="0.3">
      <c r="D323">
        <v>28</v>
      </c>
      <c r="F323" s="40" t="s">
        <v>28</v>
      </c>
      <c r="G323" s="41">
        <f>SUM(G294:G322)</f>
        <v>-223</v>
      </c>
      <c r="H323" s="41">
        <f>SUM(H294:H322)</f>
        <v>-560</v>
      </c>
      <c r="I323" s="20"/>
    </row>
    <row r="324" spans="2:11" x14ac:dyDescent="0.3">
      <c r="F324" s="1" t="s">
        <v>11</v>
      </c>
      <c r="G324" s="24">
        <f>SUM(G323)/560</f>
        <v>-0.39821428571428569</v>
      </c>
      <c r="H324" s="24">
        <f>SUM(H323)/560</f>
        <v>-1</v>
      </c>
      <c r="I324" s="20"/>
    </row>
    <row r="327" spans="2:11" x14ac:dyDescent="0.3">
      <c r="B327" s="1" t="s">
        <v>0</v>
      </c>
      <c r="C327" s="1" t="s">
        <v>1</v>
      </c>
      <c r="D327" s="1" t="s">
        <v>2</v>
      </c>
      <c r="E327" s="2" t="s">
        <v>3</v>
      </c>
      <c r="F327" s="1" t="s">
        <v>4</v>
      </c>
      <c r="G327" s="1" t="s">
        <v>27</v>
      </c>
      <c r="H327" s="10" t="s">
        <v>26</v>
      </c>
      <c r="J327" s="4" t="s">
        <v>5</v>
      </c>
      <c r="K327" s="1" t="s">
        <v>46</v>
      </c>
    </row>
    <row r="328" spans="2:11" ht="18" x14ac:dyDescent="0.35">
      <c r="B328" s="68">
        <v>45809</v>
      </c>
      <c r="C328" s="69" t="s">
        <v>281</v>
      </c>
      <c r="D328" s="69">
        <v>5.5</v>
      </c>
      <c r="E328" s="70" t="s">
        <v>7</v>
      </c>
      <c r="F328" s="71">
        <v>0</v>
      </c>
      <c r="G328" s="71">
        <f>SUM(F328)-20</f>
        <v>-20</v>
      </c>
      <c r="H328" s="12">
        <v>-20</v>
      </c>
      <c r="J328" s="14">
        <v>-20</v>
      </c>
      <c r="K328" s="21">
        <v>-20</v>
      </c>
    </row>
    <row r="329" spans="2:11" ht="18" x14ac:dyDescent="0.35">
      <c r="B329" s="68">
        <v>45811</v>
      </c>
      <c r="C329" s="69" t="s">
        <v>282</v>
      </c>
      <c r="D329" s="69">
        <v>17</v>
      </c>
      <c r="E329" s="70" t="s">
        <v>7</v>
      </c>
      <c r="F329" s="71">
        <v>0</v>
      </c>
      <c r="G329" s="71">
        <f t="shared" ref="G329:G360" si="42">SUM(F329)-20</f>
        <v>-20</v>
      </c>
      <c r="H329" s="12">
        <v>-20</v>
      </c>
      <c r="J329" s="14">
        <f t="shared" ref="J329:J360" si="43">SUM(J328,G329)</f>
        <v>-40</v>
      </c>
      <c r="K329" s="21">
        <f>SUM(K328+H329)</f>
        <v>-40</v>
      </c>
    </row>
    <row r="330" spans="2:11" ht="18" x14ac:dyDescent="0.35">
      <c r="B330" s="80">
        <v>45811</v>
      </c>
      <c r="C330" s="77" t="s">
        <v>282</v>
      </c>
      <c r="D330" s="77">
        <v>10</v>
      </c>
      <c r="E330" s="78" t="s">
        <v>8</v>
      </c>
      <c r="F330" s="25">
        <v>28</v>
      </c>
      <c r="G330" s="25">
        <f t="shared" si="42"/>
        <v>8</v>
      </c>
      <c r="H330" s="19">
        <v>-20</v>
      </c>
      <c r="J330" s="14">
        <f t="shared" si="43"/>
        <v>-32</v>
      </c>
      <c r="K330" s="21">
        <f t="shared" ref="K330:K360" si="44">SUM(K329+H330)</f>
        <v>-60</v>
      </c>
    </row>
    <row r="331" spans="2:11" ht="18" x14ac:dyDescent="0.35">
      <c r="B331" s="68">
        <v>45812</v>
      </c>
      <c r="C331" s="69" t="s">
        <v>284</v>
      </c>
      <c r="D331" s="69">
        <v>9</v>
      </c>
      <c r="E331" s="70" t="s">
        <v>7</v>
      </c>
      <c r="F331" s="71">
        <v>0</v>
      </c>
      <c r="G331" s="71">
        <f t="shared" si="42"/>
        <v>-20</v>
      </c>
      <c r="H331" s="12">
        <v>-20</v>
      </c>
      <c r="J331" s="14">
        <f t="shared" si="43"/>
        <v>-52</v>
      </c>
      <c r="K331" s="21">
        <f t="shared" si="44"/>
        <v>-80</v>
      </c>
    </row>
    <row r="332" spans="2:11" ht="18" x14ac:dyDescent="0.35">
      <c r="B332" s="68">
        <v>45812</v>
      </c>
      <c r="C332" s="69" t="s">
        <v>283</v>
      </c>
      <c r="D332" s="69">
        <v>8.5</v>
      </c>
      <c r="E332" s="70" t="s">
        <v>7</v>
      </c>
      <c r="F332" s="71">
        <v>0</v>
      </c>
      <c r="G332" s="71">
        <f t="shared" si="42"/>
        <v>-20</v>
      </c>
      <c r="H332" s="12">
        <v>-20</v>
      </c>
      <c r="J332" s="14">
        <f t="shared" si="43"/>
        <v>-72</v>
      </c>
      <c r="K332" s="21">
        <f t="shared" si="44"/>
        <v>-100</v>
      </c>
    </row>
    <row r="333" spans="2:11" ht="18" x14ac:dyDescent="0.35">
      <c r="B333" s="68">
        <v>45814</v>
      </c>
      <c r="C333" s="69" t="s">
        <v>285</v>
      </c>
      <c r="D333" s="69">
        <v>4.33</v>
      </c>
      <c r="E333" s="70" t="s">
        <v>7</v>
      </c>
      <c r="F333" s="71">
        <v>0</v>
      </c>
      <c r="G333" s="71">
        <f t="shared" si="42"/>
        <v>-20</v>
      </c>
      <c r="H333" s="12">
        <v>-20</v>
      </c>
      <c r="J333" s="14">
        <f t="shared" si="43"/>
        <v>-92</v>
      </c>
      <c r="K333" s="21">
        <f t="shared" si="44"/>
        <v>-120</v>
      </c>
    </row>
    <row r="334" spans="2:11" ht="18" x14ac:dyDescent="0.35">
      <c r="B334" s="68">
        <v>45814</v>
      </c>
      <c r="C334" s="69" t="s">
        <v>286</v>
      </c>
      <c r="D334" s="69">
        <v>13</v>
      </c>
      <c r="E334" s="70" t="s">
        <v>7</v>
      </c>
      <c r="F334" s="71">
        <v>0</v>
      </c>
      <c r="G334" s="71">
        <f t="shared" si="42"/>
        <v>-20</v>
      </c>
      <c r="H334" s="12">
        <v>-20</v>
      </c>
      <c r="J334" s="14">
        <f t="shared" si="43"/>
        <v>-112</v>
      </c>
      <c r="K334" s="21">
        <f t="shared" si="44"/>
        <v>-140</v>
      </c>
    </row>
    <row r="335" spans="2:11" ht="18" x14ac:dyDescent="0.35">
      <c r="B335" s="68">
        <v>45814</v>
      </c>
      <c r="C335" s="69" t="s">
        <v>287</v>
      </c>
      <c r="D335" s="69">
        <v>6.5</v>
      </c>
      <c r="E335" s="70" t="s">
        <v>7</v>
      </c>
      <c r="F335" s="71">
        <v>0</v>
      </c>
      <c r="G335" s="71">
        <f t="shared" si="42"/>
        <v>-20</v>
      </c>
      <c r="H335" s="12">
        <v>-20</v>
      </c>
      <c r="J335" s="14">
        <f t="shared" si="43"/>
        <v>-132</v>
      </c>
      <c r="K335" s="21">
        <f t="shared" si="44"/>
        <v>-160</v>
      </c>
    </row>
    <row r="336" spans="2:11" ht="18" x14ac:dyDescent="0.35">
      <c r="B336" s="76">
        <v>45814</v>
      </c>
      <c r="C336" s="77" t="s">
        <v>288</v>
      </c>
      <c r="D336" s="77">
        <v>6</v>
      </c>
      <c r="E336" s="78" t="s">
        <v>8</v>
      </c>
      <c r="F336" s="25">
        <v>20</v>
      </c>
      <c r="G336" s="25">
        <f t="shared" si="42"/>
        <v>0</v>
      </c>
      <c r="H336" s="19">
        <v>-20</v>
      </c>
      <c r="I336" s="20"/>
      <c r="J336" s="14">
        <f t="shared" si="43"/>
        <v>-132</v>
      </c>
      <c r="K336" s="21">
        <f t="shared" si="44"/>
        <v>-180</v>
      </c>
    </row>
    <row r="337" spans="1:11" ht="18" x14ac:dyDescent="0.35">
      <c r="B337" s="68">
        <v>45814</v>
      </c>
      <c r="C337" s="69" t="s">
        <v>289</v>
      </c>
      <c r="D337" s="69">
        <v>6</v>
      </c>
      <c r="E337" s="70" t="s">
        <v>7</v>
      </c>
      <c r="F337" s="71">
        <v>0</v>
      </c>
      <c r="G337" s="71">
        <f t="shared" si="42"/>
        <v>-20</v>
      </c>
      <c r="H337" s="12">
        <v>-20</v>
      </c>
      <c r="I337" s="20"/>
      <c r="J337" s="14">
        <f t="shared" si="43"/>
        <v>-152</v>
      </c>
      <c r="K337" s="21">
        <f t="shared" si="44"/>
        <v>-200</v>
      </c>
    </row>
    <row r="338" spans="1:11" ht="18" x14ac:dyDescent="0.35">
      <c r="B338" s="76">
        <v>45815</v>
      </c>
      <c r="C338" s="77" t="s">
        <v>290</v>
      </c>
      <c r="D338" s="77">
        <v>5.5</v>
      </c>
      <c r="E338" s="78" t="s">
        <v>8</v>
      </c>
      <c r="F338" s="25">
        <v>19</v>
      </c>
      <c r="G338" s="25">
        <f t="shared" si="42"/>
        <v>-1</v>
      </c>
      <c r="H338" s="19">
        <v>-20</v>
      </c>
      <c r="I338" s="20"/>
      <c r="J338" s="14">
        <f t="shared" si="43"/>
        <v>-153</v>
      </c>
      <c r="K338" s="21">
        <f t="shared" si="44"/>
        <v>-220</v>
      </c>
    </row>
    <row r="339" spans="1:11" ht="18" x14ac:dyDescent="0.35">
      <c r="B339" s="76">
        <v>45815</v>
      </c>
      <c r="C339" s="77" t="s">
        <v>296</v>
      </c>
      <c r="D339" s="77">
        <v>8</v>
      </c>
      <c r="E339" s="78" t="s">
        <v>8</v>
      </c>
      <c r="F339" s="25">
        <v>24</v>
      </c>
      <c r="G339" s="25">
        <f t="shared" si="42"/>
        <v>4</v>
      </c>
      <c r="H339" s="19">
        <v>-20</v>
      </c>
      <c r="I339" s="20"/>
      <c r="J339" s="14">
        <f t="shared" si="43"/>
        <v>-149</v>
      </c>
      <c r="K339" s="21">
        <f t="shared" si="44"/>
        <v>-240</v>
      </c>
    </row>
    <row r="340" spans="1:11" ht="18" x14ac:dyDescent="0.35">
      <c r="B340" s="68">
        <v>45815</v>
      </c>
      <c r="C340" s="69" t="s">
        <v>291</v>
      </c>
      <c r="D340" s="69">
        <v>26</v>
      </c>
      <c r="E340" s="70" t="s">
        <v>7</v>
      </c>
      <c r="F340" s="71">
        <v>0</v>
      </c>
      <c r="G340" s="71">
        <f t="shared" si="42"/>
        <v>-20</v>
      </c>
      <c r="H340" s="12">
        <v>-20</v>
      </c>
      <c r="I340" s="20"/>
      <c r="J340" s="14">
        <f t="shared" si="43"/>
        <v>-169</v>
      </c>
      <c r="K340" s="21">
        <f t="shared" si="44"/>
        <v>-260</v>
      </c>
    </row>
    <row r="341" spans="1:11" ht="18" x14ac:dyDescent="0.35">
      <c r="B341" s="68">
        <v>45815</v>
      </c>
      <c r="C341" s="69" t="s">
        <v>292</v>
      </c>
      <c r="D341" s="69">
        <v>19</v>
      </c>
      <c r="E341" s="70" t="s">
        <v>7</v>
      </c>
      <c r="F341" s="71">
        <v>0</v>
      </c>
      <c r="G341" s="71">
        <f t="shared" si="42"/>
        <v>-20</v>
      </c>
      <c r="H341" s="12">
        <v>-20</v>
      </c>
      <c r="I341" s="20"/>
      <c r="J341" s="14">
        <f t="shared" si="43"/>
        <v>-189</v>
      </c>
      <c r="K341" s="21">
        <f t="shared" si="44"/>
        <v>-280</v>
      </c>
    </row>
    <row r="342" spans="1:11" ht="18" x14ac:dyDescent="0.35">
      <c r="B342" s="76">
        <v>45815</v>
      </c>
      <c r="C342" s="77" t="s">
        <v>293</v>
      </c>
      <c r="D342" s="77">
        <v>6</v>
      </c>
      <c r="E342" s="78" t="s">
        <v>8</v>
      </c>
      <c r="F342" s="25">
        <v>19</v>
      </c>
      <c r="G342" s="25">
        <f t="shared" si="42"/>
        <v>-1</v>
      </c>
      <c r="H342" s="19">
        <v>-20</v>
      </c>
      <c r="I342" s="20"/>
      <c r="J342" s="14">
        <f t="shared" si="43"/>
        <v>-190</v>
      </c>
      <c r="K342" s="21">
        <f t="shared" si="44"/>
        <v>-300</v>
      </c>
    </row>
    <row r="343" spans="1:11" ht="18" x14ac:dyDescent="0.35">
      <c r="B343" s="76">
        <v>45815</v>
      </c>
      <c r="C343" s="77" t="s">
        <v>294</v>
      </c>
      <c r="D343" s="77">
        <v>10</v>
      </c>
      <c r="E343" s="78" t="s">
        <v>8</v>
      </c>
      <c r="F343" s="25">
        <v>26</v>
      </c>
      <c r="G343" s="25">
        <f t="shared" si="42"/>
        <v>6</v>
      </c>
      <c r="H343" s="19">
        <v>-20</v>
      </c>
      <c r="I343" s="20"/>
      <c r="J343" s="14">
        <f t="shared" si="43"/>
        <v>-184</v>
      </c>
      <c r="K343" s="21">
        <f t="shared" si="44"/>
        <v>-320</v>
      </c>
    </row>
    <row r="344" spans="1:11" ht="18" x14ac:dyDescent="0.35">
      <c r="B344" s="68">
        <v>45815</v>
      </c>
      <c r="C344" s="69" t="s">
        <v>295</v>
      </c>
      <c r="D344" s="69">
        <v>9.5</v>
      </c>
      <c r="E344" s="70" t="s">
        <v>7</v>
      </c>
      <c r="F344" s="71">
        <v>0</v>
      </c>
      <c r="G344" s="71">
        <f t="shared" si="42"/>
        <v>-20</v>
      </c>
      <c r="H344" s="12">
        <v>-20</v>
      </c>
      <c r="I344" s="20"/>
      <c r="J344" s="14">
        <f t="shared" si="43"/>
        <v>-204</v>
      </c>
      <c r="K344" s="21">
        <f t="shared" si="44"/>
        <v>-340</v>
      </c>
    </row>
    <row r="345" spans="1:11" ht="18" x14ac:dyDescent="0.35">
      <c r="B345" s="76">
        <v>45817</v>
      </c>
      <c r="C345" s="77" t="s">
        <v>297</v>
      </c>
      <c r="D345" s="77">
        <v>9</v>
      </c>
      <c r="E345" s="78" t="s">
        <v>8</v>
      </c>
      <c r="F345" s="25">
        <v>26</v>
      </c>
      <c r="G345" s="25">
        <f t="shared" si="42"/>
        <v>6</v>
      </c>
      <c r="H345" s="19">
        <v>-20</v>
      </c>
      <c r="I345" s="20"/>
      <c r="J345" s="14">
        <f t="shared" si="43"/>
        <v>-198</v>
      </c>
      <c r="K345" s="21">
        <f t="shared" si="44"/>
        <v>-360</v>
      </c>
    </row>
    <row r="346" spans="1:11" ht="18" x14ac:dyDescent="0.35">
      <c r="B346" s="76">
        <v>45818</v>
      </c>
      <c r="C346" s="77" t="s">
        <v>298</v>
      </c>
      <c r="D346" s="77">
        <v>15</v>
      </c>
      <c r="E346" s="78" t="s">
        <v>8</v>
      </c>
      <c r="F346" s="25">
        <v>35</v>
      </c>
      <c r="G346" s="25">
        <f t="shared" si="42"/>
        <v>15</v>
      </c>
      <c r="H346" s="19">
        <v>-20</v>
      </c>
      <c r="I346" s="20"/>
      <c r="J346" s="14">
        <f t="shared" si="43"/>
        <v>-183</v>
      </c>
      <c r="K346" s="21">
        <f t="shared" si="44"/>
        <v>-380</v>
      </c>
    </row>
    <row r="347" spans="1:11" ht="18" x14ac:dyDescent="0.35">
      <c r="B347" s="68">
        <v>45822</v>
      </c>
      <c r="C347" s="69" t="s">
        <v>299</v>
      </c>
      <c r="D347" s="69">
        <v>11</v>
      </c>
      <c r="E347" s="70" t="s">
        <v>7</v>
      </c>
      <c r="F347" s="71">
        <v>0</v>
      </c>
      <c r="G347" s="71">
        <f t="shared" si="42"/>
        <v>-20</v>
      </c>
      <c r="H347" s="12">
        <v>-20</v>
      </c>
      <c r="I347" s="20"/>
      <c r="J347" s="14">
        <f t="shared" si="43"/>
        <v>-203</v>
      </c>
      <c r="K347" s="21">
        <f t="shared" si="44"/>
        <v>-400</v>
      </c>
    </row>
    <row r="348" spans="1:11" ht="18" x14ac:dyDescent="0.35">
      <c r="B348" s="76">
        <v>45822</v>
      </c>
      <c r="C348" s="77" t="s">
        <v>300</v>
      </c>
      <c r="D348" s="77">
        <v>17</v>
      </c>
      <c r="E348" s="78" t="s">
        <v>8</v>
      </c>
      <c r="F348" s="25">
        <v>42</v>
      </c>
      <c r="G348" s="25">
        <f t="shared" si="42"/>
        <v>22</v>
      </c>
      <c r="H348" s="19">
        <v>-20</v>
      </c>
      <c r="I348" s="20"/>
      <c r="J348" s="14">
        <f t="shared" si="43"/>
        <v>-181</v>
      </c>
      <c r="K348" s="21">
        <f t="shared" si="44"/>
        <v>-420</v>
      </c>
    </row>
    <row r="349" spans="1:11" ht="18" x14ac:dyDescent="0.35">
      <c r="B349" s="72">
        <v>45823</v>
      </c>
      <c r="C349" s="73" t="s">
        <v>301</v>
      </c>
      <c r="D349" s="73">
        <v>8</v>
      </c>
      <c r="E349" s="74" t="s">
        <v>6</v>
      </c>
      <c r="F349" s="75">
        <v>104</v>
      </c>
      <c r="G349" s="75">
        <f t="shared" si="42"/>
        <v>84</v>
      </c>
      <c r="H349" s="8">
        <v>0</v>
      </c>
      <c r="I349" s="20"/>
      <c r="J349" s="14">
        <f t="shared" si="43"/>
        <v>-97</v>
      </c>
      <c r="K349" s="21">
        <f t="shared" si="44"/>
        <v>-420</v>
      </c>
    </row>
    <row r="350" spans="1:11" ht="18" x14ac:dyDescent="0.35">
      <c r="B350" s="68">
        <v>45824</v>
      </c>
      <c r="C350" s="69" t="s">
        <v>302</v>
      </c>
      <c r="D350" s="69">
        <v>13</v>
      </c>
      <c r="E350" s="70" t="s">
        <v>7</v>
      </c>
      <c r="F350" s="71">
        <v>0</v>
      </c>
      <c r="G350" s="71">
        <f t="shared" si="42"/>
        <v>-20</v>
      </c>
      <c r="H350" s="12">
        <v>0</v>
      </c>
      <c r="I350" s="20"/>
      <c r="J350" s="14">
        <f t="shared" si="43"/>
        <v>-117</v>
      </c>
      <c r="K350" s="21">
        <f t="shared" si="44"/>
        <v>-420</v>
      </c>
    </row>
    <row r="351" spans="1:11" ht="18" x14ac:dyDescent="0.35">
      <c r="B351" s="76">
        <v>45825</v>
      </c>
      <c r="C351" s="77" t="s">
        <v>303</v>
      </c>
      <c r="D351" s="77">
        <v>21</v>
      </c>
      <c r="E351" s="78" t="s">
        <v>8</v>
      </c>
      <c r="F351" s="25">
        <v>50</v>
      </c>
      <c r="G351" s="25">
        <f t="shared" si="42"/>
        <v>30</v>
      </c>
      <c r="H351" s="19">
        <v>-20</v>
      </c>
      <c r="I351" s="20"/>
      <c r="J351" s="14">
        <f t="shared" si="43"/>
        <v>-87</v>
      </c>
      <c r="K351" s="21">
        <f t="shared" si="44"/>
        <v>-440</v>
      </c>
    </row>
    <row r="352" spans="1:11" ht="18" x14ac:dyDescent="0.35">
      <c r="A352" t="s">
        <v>336</v>
      </c>
      <c r="B352" s="72">
        <v>45826</v>
      </c>
      <c r="C352" s="73" t="s">
        <v>40</v>
      </c>
      <c r="D352" s="73">
        <v>7.5</v>
      </c>
      <c r="E352" s="74" t="s">
        <v>6</v>
      </c>
      <c r="F352" s="75">
        <v>98</v>
      </c>
      <c r="G352" s="75">
        <f t="shared" si="42"/>
        <v>78</v>
      </c>
      <c r="H352" s="8">
        <v>106</v>
      </c>
      <c r="I352" s="20"/>
      <c r="J352" s="14">
        <f t="shared" si="43"/>
        <v>-9</v>
      </c>
      <c r="K352" s="21">
        <f t="shared" si="44"/>
        <v>-334</v>
      </c>
    </row>
    <row r="353" spans="2:11" ht="18" x14ac:dyDescent="0.35">
      <c r="B353" s="68">
        <v>45827</v>
      </c>
      <c r="C353" s="69" t="s">
        <v>40</v>
      </c>
      <c r="D353" s="69">
        <v>41</v>
      </c>
      <c r="E353" s="70" t="s">
        <v>7</v>
      </c>
      <c r="F353" s="71">
        <v>0</v>
      </c>
      <c r="G353" s="71">
        <f t="shared" si="42"/>
        <v>-20</v>
      </c>
      <c r="H353" s="12">
        <v>-20</v>
      </c>
      <c r="I353" s="20"/>
      <c r="J353" s="14">
        <f t="shared" si="43"/>
        <v>-29</v>
      </c>
      <c r="K353" s="21">
        <f t="shared" si="44"/>
        <v>-354</v>
      </c>
    </row>
    <row r="354" spans="2:11" ht="18" x14ac:dyDescent="0.35">
      <c r="B354" s="68">
        <v>45828</v>
      </c>
      <c r="C354" s="69" t="s">
        <v>304</v>
      </c>
      <c r="D354" s="69">
        <v>6.5</v>
      </c>
      <c r="E354" s="70" t="s">
        <v>7</v>
      </c>
      <c r="F354" s="71">
        <v>0</v>
      </c>
      <c r="G354" s="71">
        <f t="shared" si="42"/>
        <v>-20</v>
      </c>
      <c r="H354" s="12">
        <v>-20</v>
      </c>
      <c r="I354" s="20"/>
      <c r="J354" s="14">
        <f t="shared" si="43"/>
        <v>-49</v>
      </c>
      <c r="K354" s="21">
        <f t="shared" si="44"/>
        <v>-374</v>
      </c>
    </row>
    <row r="355" spans="2:11" ht="18" x14ac:dyDescent="0.35">
      <c r="B355" s="68">
        <v>45829</v>
      </c>
      <c r="C355" s="69" t="s">
        <v>304</v>
      </c>
      <c r="D355" s="69">
        <v>8</v>
      </c>
      <c r="E355" s="70" t="s">
        <v>7</v>
      </c>
      <c r="F355" s="71">
        <v>0</v>
      </c>
      <c r="G355" s="71">
        <f t="shared" si="42"/>
        <v>-20</v>
      </c>
      <c r="H355" s="12">
        <v>-20</v>
      </c>
      <c r="I355" s="20"/>
      <c r="J355" s="14">
        <f t="shared" si="43"/>
        <v>-69</v>
      </c>
      <c r="K355" s="21">
        <f t="shared" si="44"/>
        <v>-394</v>
      </c>
    </row>
    <row r="356" spans="2:11" ht="18" x14ac:dyDescent="0.35">
      <c r="B356" s="68">
        <v>45829</v>
      </c>
      <c r="C356" s="69" t="s">
        <v>305</v>
      </c>
      <c r="D356" s="69">
        <v>34</v>
      </c>
      <c r="E356" s="70" t="s">
        <v>7</v>
      </c>
      <c r="F356" s="71">
        <v>0</v>
      </c>
      <c r="G356" s="71">
        <f t="shared" si="42"/>
        <v>-20</v>
      </c>
      <c r="H356" s="12">
        <v>-20</v>
      </c>
      <c r="I356" s="20"/>
      <c r="J356" s="14">
        <f t="shared" si="43"/>
        <v>-89</v>
      </c>
      <c r="K356" s="21">
        <f t="shared" si="44"/>
        <v>-414</v>
      </c>
    </row>
    <row r="357" spans="2:11" ht="18" x14ac:dyDescent="0.35">
      <c r="B357" s="68">
        <v>45834</v>
      </c>
      <c r="C357" s="69" t="s">
        <v>306</v>
      </c>
      <c r="D357" s="69">
        <v>8.5</v>
      </c>
      <c r="E357" s="70" t="s">
        <v>7</v>
      </c>
      <c r="F357" s="71">
        <v>0</v>
      </c>
      <c r="G357" s="71">
        <f t="shared" si="42"/>
        <v>-20</v>
      </c>
      <c r="H357" s="12">
        <v>-20</v>
      </c>
      <c r="I357" s="20"/>
      <c r="J357" s="14">
        <f t="shared" si="43"/>
        <v>-109</v>
      </c>
      <c r="K357" s="21">
        <f t="shared" si="44"/>
        <v>-434</v>
      </c>
    </row>
    <row r="358" spans="2:11" ht="18" x14ac:dyDescent="0.35">
      <c r="B358" s="68">
        <v>45836</v>
      </c>
      <c r="C358" s="69" t="s">
        <v>307</v>
      </c>
      <c r="D358" s="69">
        <v>15</v>
      </c>
      <c r="E358" s="70" t="s">
        <v>7</v>
      </c>
      <c r="F358" s="71">
        <v>0</v>
      </c>
      <c r="G358" s="71">
        <f t="shared" si="42"/>
        <v>-20</v>
      </c>
      <c r="H358" s="12">
        <v>-20</v>
      </c>
      <c r="I358" s="20"/>
      <c r="J358" s="14">
        <f t="shared" si="43"/>
        <v>-129</v>
      </c>
      <c r="K358" s="21">
        <f t="shared" si="44"/>
        <v>-454</v>
      </c>
    </row>
    <row r="359" spans="2:11" ht="18" x14ac:dyDescent="0.35">
      <c r="B359" s="76">
        <v>45836</v>
      </c>
      <c r="C359" s="76" t="s">
        <v>308</v>
      </c>
      <c r="D359" s="77">
        <v>12</v>
      </c>
      <c r="E359" s="78" t="s">
        <v>8</v>
      </c>
      <c r="F359" s="25">
        <v>32</v>
      </c>
      <c r="G359" s="25">
        <f t="shared" si="42"/>
        <v>12</v>
      </c>
      <c r="H359" s="19">
        <v>-20</v>
      </c>
      <c r="I359" s="20"/>
      <c r="J359" s="14">
        <f t="shared" si="43"/>
        <v>-117</v>
      </c>
      <c r="K359" s="21">
        <f t="shared" si="44"/>
        <v>-474</v>
      </c>
    </row>
    <row r="360" spans="2:11" ht="18" x14ac:dyDescent="0.35">
      <c r="B360" s="72">
        <v>45837</v>
      </c>
      <c r="C360" s="73" t="s">
        <v>309</v>
      </c>
      <c r="D360" s="73">
        <v>6.5</v>
      </c>
      <c r="E360" s="74" t="s">
        <v>6</v>
      </c>
      <c r="F360" s="75">
        <v>80</v>
      </c>
      <c r="G360" s="75">
        <f t="shared" si="42"/>
        <v>60</v>
      </c>
      <c r="H360" s="8">
        <v>68</v>
      </c>
      <c r="I360" s="20"/>
      <c r="J360" s="14">
        <f t="shared" si="43"/>
        <v>-57</v>
      </c>
      <c r="K360" s="21">
        <f t="shared" si="44"/>
        <v>-406</v>
      </c>
    </row>
    <row r="361" spans="2:11" ht="18" x14ac:dyDescent="0.35">
      <c r="B361" s="68"/>
      <c r="C361" s="69"/>
      <c r="D361" s="69"/>
      <c r="E361" s="70"/>
      <c r="F361" s="79"/>
      <c r="G361" s="71"/>
      <c r="H361" s="12"/>
      <c r="I361" s="20"/>
      <c r="J361" s="14"/>
      <c r="K361" s="21"/>
    </row>
    <row r="362" spans="2:11" x14ac:dyDescent="0.3">
      <c r="B362" s="20"/>
      <c r="C362" s="20"/>
      <c r="D362" s="20">
        <v>33</v>
      </c>
      <c r="E362" s="20"/>
      <c r="F362" s="40" t="s">
        <v>28</v>
      </c>
      <c r="G362" s="25">
        <f>SUM(G328:G361)</f>
        <v>-57</v>
      </c>
      <c r="H362" s="25">
        <f>SUM(H328:H361)</f>
        <v>-406</v>
      </c>
      <c r="I362" s="20"/>
      <c r="J362" s="14"/>
      <c r="K362" s="21"/>
    </row>
    <row r="363" spans="2:11" x14ac:dyDescent="0.3">
      <c r="F363" s="1" t="s">
        <v>11</v>
      </c>
      <c r="G363" s="24">
        <f>SUM(G362)/660</f>
        <v>-8.6363636363636365E-2</v>
      </c>
      <c r="H363" s="24">
        <f>SUM(H362)/660</f>
        <v>-0.61515151515151512</v>
      </c>
      <c r="I363" s="20"/>
      <c r="J363" s="14"/>
      <c r="K363" s="21"/>
    </row>
    <row r="366" spans="2:11" x14ac:dyDescent="0.3">
      <c r="B366" s="1" t="s">
        <v>0</v>
      </c>
      <c r="C366" s="1" t="s">
        <v>1</v>
      </c>
      <c r="D366" s="1" t="s">
        <v>2</v>
      </c>
      <c r="E366" s="2" t="s">
        <v>3</v>
      </c>
      <c r="F366" s="1" t="s">
        <v>4</v>
      </c>
      <c r="G366" s="1" t="s">
        <v>27</v>
      </c>
      <c r="H366" s="10" t="s">
        <v>26</v>
      </c>
      <c r="J366" s="4" t="s">
        <v>5</v>
      </c>
      <c r="K366" s="1" t="s">
        <v>46</v>
      </c>
    </row>
    <row r="367" spans="2:11" ht="18" x14ac:dyDescent="0.35">
      <c r="B367" s="68">
        <v>45840</v>
      </c>
      <c r="C367" s="69" t="s">
        <v>311</v>
      </c>
      <c r="D367" s="69">
        <v>11</v>
      </c>
      <c r="E367" s="70" t="s">
        <v>7</v>
      </c>
      <c r="F367" s="71">
        <v>0</v>
      </c>
      <c r="G367" s="71">
        <f>SUM(F368)-20</f>
        <v>-20</v>
      </c>
      <c r="H367" s="12">
        <v>-20</v>
      </c>
      <c r="J367" s="14">
        <v>-20</v>
      </c>
      <c r="K367" s="21">
        <v>-20</v>
      </c>
    </row>
    <row r="368" spans="2:11" ht="18" x14ac:dyDescent="0.35">
      <c r="B368" s="68">
        <v>45840</v>
      </c>
      <c r="C368" s="69" t="s">
        <v>310</v>
      </c>
      <c r="D368" s="69">
        <v>21</v>
      </c>
      <c r="E368" s="70" t="s">
        <v>7</v>
      </c>
      <c r="F368" s="71">
        <v>0</v>
      </c>
      <c r="G368" s="71">
        <f>SUM(F368)-20</f>
        <v>-20</v>
      </c>
      <c r="H368" s="12">
        <v>-20</v>
      </c>
      <c r="J368" s="14">
        <f t="shared" ref="J368:J397" si="45">SUM(J367,G368)</f>
        <v>-40</v>
      </c>
      <c r="K368" s="21">
        <f>SUM(K367+H368)</f>
        <v>-40</v>
      </c>
    </row>
    <row r="369" spans="1:11" ht="18" x14ac:dyDescent="0.35">
      <c r="B369" s="68">
        <v>45841</v>
      </c>
      <c r="C369" s="69" t="s">
        <v>312</v>
      </c>
      <c r="D369" s="69">
        <v>19</v>
      </c>
      <c r="E369" s="70" t="s">
        <v>7</v>
      </c>
      <c r="F369" s="71">
        <v>0</v>
      </c>
      <c r="G369" s="71">
        <f t="shared" ref="G369:G397" si="46">SUM(F369)-20</f>
        <v>-20</v>
      </c>
      <c r="H369" s="12">
        <v>-20</v>
      </c>
      <c r="J369" s="14">
        <f t="shared" si="45"/>
        <v>-60</v>
      </c>
      <c r="K369" s="21">
        <f t="shared" ref="K369:K397" si="47">SUM(K368+H369)</f>
        <v>-60</v>
      </c>
    </row>
    <row r="370" spans="1:11" ht="18" x14ac:dyDescent="0.35">
      <c r="B370" s="68">
        <v>45842</v>
      </c>
      <c r="C370" s="69" t="s">
        <v>313</v>
      </c>
      <c r="D370" s="69">
        <v>6.5</v>
      </c>
      <c r="E370" s="70" t="s">
        <v>7</v>
      </c>
      <c r="F370" s="71">
        <v>0</v>
      </c>
      <c r="G370" s="71">
        <f t="shared" si="46"/>
        <v>-20</v>
      </c>
      <c r="H370" s="12">
        <v>-20</v>
      </c>
      <c r="J370" s="14">
        <f t="shared" si="45"/>
        <v>-80</v>
      </c>
      <c r="K370" s="21">
        <f t="shared" si="47"/>
        <v>-80</v>
      </c>
    </row>
    <row r="371" spans="1:11" ht="18" x14ac:dyDescent="0.35">
      <c r="B371" s="68">
        <v>45843</v>
      </c>
      <c r="C371" s="69" t="s">
        <v>314</v>
      </c>
      <c r="D371" s="69">
        <v>9.5</v>
      </c>
      <c r="E371" s="70" t="s">
        <v>7</v>
      </c>
      <c r="F371" s="71">
        <v>0</v>
      </c>
      <c r="G371" s="71">
        <f t="shared" si="46"/>
        <v>-20</v>
      </c>
      <c r="H371" s="12">
        <v>-20</v>
      </c>
      <c r="J371" s="14">
        <f t="shared" si="45"/>
        <v>-100</v>
      </c>
      <c r="K371" s="21">
        <f t="shared" si="47"/>
        <v>-100</v>
      </c>
    </row>
    <row r="372" spans="1:11" ht="18" x14ac:dyDescent="0.35">
      <c r="B372" s="72">
        <v>45843</v>
      </c>
      <c r="C372" s="73" t="s">
        <v>315</v>
      </c>
      <c r="D372" s="73">
        <v>6</v>
      </c>
      <c r="E372" s="74" t="s">
        <v>6</v>
      </c>
      <c r="F372" s="75">
        <v>73</v>
      </c>
      <c r="G372" s="75">
        <f t="shared" si="46"/>
        <v>53</v>
      </c>
      <c r="H372" s="8">
        <v>64</v>
      </c>
      <c r="J372" s="14">
        <f t="shared" si="45"/>
        <v>-47</v>
      </c>
      <c r="K372" s="21">
        <f t="shared" si="47"/>
        <v>-36</v>
      </c>
    </row>
    <row r="373" spans="1:11" ht="18" x14ac:dyDescent="0.35">
      <c r="B373" s="76">
        <v>45845</v>
      </c>
      <c r="C373" s="77" t="s">
        <v>317</v>
      </c>
      <c r="D373" s="77">
        <v>21</v>
      </c>
      <c r="E373" s="78" t="s">
        <v>8</v>
      </c>
      <c r="F373" s="25">
        <v>44</v>
      </c>
      <c r="G373" s="25">
        <f t="shared" si="46"/>
        <v>24</v>
      </c>
      <c r="H373" s="19">
        <v>-20</v>
      </c>
      <c r="J373" s="14">
        <f t="shared" si="45"/>
        <v>-23</v>
      </c>
      <c r="K373" s="21">
        <f t="shared" si="47"/>
        <v>-56</v>
      </c>
    </row>
    <row r="374" spans="1:11" ht="18" x14ac:dyDescent="0.35">
      <c r="B374" s="76">
        <v>45845</v>
      </c>
      <c r="C374" s="77" t="s">
        <v>318</v>
      </c>
      <c r="D374" s="77">
        <v>7.5</v>
      </c>
      <c r="E374" s="78" t="s">
        <v>8</v>
      </c>
      <c r="F374" s="25">
        <v>23</v>
      </c>
      <c r="G374" s="25">
        <f t="shared" si="46"/>
        <v>3</v>
      </c>
      <c r="H374" s="19">
        <v>-20</v>
      </c>
      <c r="J374" s="14">
        <f t="shared" si="45"/>
        <v>-20</v>
      </c>
      <c r="K374" s="21">
        <f t="shared" si="47"/>
        <v>-76</v>
      </c>
    </row>
    <row r="375" spans="1:11" ht="18" x14ac:dyDescent="0.35">
      <c r="B375" s="72">
        <v>45846</v>
      </c>
      <c r="C375" s="73" t="s">
        <v>319</v>
      </c>
      <c r="D375" s="73">
        <v>19</v>
      </c>
      <c r="E375" s="74" t="s">
        <v>6</v>
      </c>
      <c r="F375" s="75">
        <v>236</v>
      </c>
      <c r="G375" s="75">
        <f t="shared" si="46"/>
        <v>216</v>
      </c>
      <c r="H375" s="8">
        <v>386</v>
      </c>
      <c r="I375" s="20"/>
      <c r="J375" s="14">
        <f t="shared" si="45"/>
        <v>196</v>
      </c>
      <c r="K375" s="21">
        <f t="shared" si="47"/>
        <v>310</v>
      </c>
    </row>
    <row r="376" spans="1:11" ht="18" x14ac:dyDescent="0.35">
      <c r="B376" s="72">
        <v>45847</v>
      </c>
      <c r="C376" s="73" t="s">
        <v>320</v>
      </c>
      <c r="D376" s="73">
        <v>7.5</v>
      </c>
      <c r="E376" s="74" t="s">
        <v>6</v>
      </c>
      <c r="F376" s="75">
        <v>98</v>
      </c>
      <c r="G376" s="75">
        <f t="shared" si="46"/>
        <v>78</v>
      </c>
      <c r="H376" s="8">
        <v>226</v>
      </c>
      <c r="I376" s="20"/>
      <c r="J376" s="14">
        <f t="shared" si="45"/>
        <v>274</v>
      </c>
      <c r="K376" s="21">
        <f t="shared" si="47"/>
        <v>536</v>
      </c>
    </row>
    <row r="377" spans="1:11" ht="18" x14ac:dyDescent="0.35">
      <c r="B377" s="68">
        <v>45848</v>
      </c>
      <c r="C377" s="69" t="s">
        <v>321</v>
      </c>
      <c r="D377" s="69">
        <v>34</v>
      </c>
      <c r="E377" s="70" t="s">
        <v>7</v>
      </c>
      <c r="F377" s="71">
        <v>0</v>
      </c>
      <c r="G377" s="71">
        <f t="shared" si="46"/>
        <v>-20</v>
      </c>
      <c r="H377" s="12">
        <v>-20</v>
      </c>
      <c r="I377" s="20"/>
      <c r="J377" s="14">
        <f t="shared" si="45"/>
        <v>254</v>
      </c>
      <c r="K377" s="21">
        <f t="shared" si="47"/>
        <v>516</v>
      </c>
    </row>
    <row r="378" spans="1:11" ht="18" x14ac:dyDescent="0.35">
      <c r="B378" s="68">
        <v>45850</v>
      </c>
      <c r="C378" s="69" t="s">
        <v>54</v>
      </c>
      <c r="D378" s="69">
        <v>29</v>
      </c>
      <c r="E378" s="70" t="s">
        <v>7</v>
      </c>
      <c r="F378" s="71">
        <v>0</v>
      </c>
      <c r="G378" s="71">
        <f t="shared" si="46"/>
        <v>-20</v>
      </c>
      <c r="H378" s="12">
        <v>-20</v>
      </c>
      <c r="I378" s="20"/>
      <c r="J378" s="14">
        <f t="shared" si="45"/>
        <v>234</v>
      </c>
      <c r="K378" s="21">
        <f t="shared" si="47"/>
        <v>496</v>
      </c>
    </row>
    <row r="379" spans="1:11" ht="18" x14ac:dyDescent="0.35">
      <c r="A379" s="15" t="s">
        <v>316</v>
      </c>
      <c r="B379" s="68">
        <v>45850</v>
      </c>
      <c r="C379" s="69" t="s">
        <v>54</v>
      </c>
      <c r="D379" s="69">
        <v>12</v>
      </c>
      <c r="E379" s="70" t="s">
        <v>7</v>
      </c>
      <c r="F379" s="71">
        <v>0</v>
      </c>
      <c r="G379" s="71">
        <f t="shared" si="46"/>
        <v>-20</v>
      </c>
      <c r="H379" s="12">
        <v>-20</v>
      </c>
      <c r="I379" s="20"/>
      <c r="J379" s="14">
        <f t="shared" si="45"/>
        <v>214</v>
      </c>
      <c r="K379" s="21">
        <f t="shared" si="47"/>
        <v>476</v>
      </c>
    </row>
    <row r="380" spans="1:11" ht="18" x14ac:dyDescent="0.35">
      <c r="B380" s="76">
        <v>45853</v>
      </c>
      <c r="C380" s="77" t="s">
        <v>322</v>
      </c>
      <c r="D380" s="77">
        <v>7</v>
      </c>
      <c r="E380" s="78" t="s">
        <v>8</v>
      </c>
      <c r="F380" s="25">
        <v>22</v>
      </c>
      <c r="G380" s="25">
        <f t="shared" si="46"/>
        <v>2</v>
      </c>
      <c r="H380" s="19">
        <v>-20</v>
      </c>
      <c r="I380" s="20"/>
      <c r="J380" s="14">
        <f t="shared" si="45"/>
        <v>216</v>
      </c>
      <c r="K380" s="21">
        <f t="shared" si="47"/>
        <v>456</v>
      </c>
    </row>
    <row r="381" spans="1:11" ht="18" x14ac:dyDescent="0.35">
      <c r="B381" s="68">
        <v>45853</v>
      </c>
      <c r="C381" s="69" t="s">
        <v>323</v>
      </c>
      <c r="D381" s="69">
        <v>10</v>
      </c>
      <c r="E381" s="70" t="s">
        <v>7</v>
      </c>
      <c r="F381" s="71">
        <v>0</v>
      </c>
      <c r="G381" s="71">
        <f t="shared" si="46"/>
        <v>-20</v>
      </c>
      <c r="H381" s="12">
        <v>-20</v>
      </c>
      <c r="I381" s="20"/>
      <c r="J381" s="14">
        <f t="shared" si="45"/>
        <v>196</v>
      </c>
      <c r="K381" s="21">
        <f t="shared" si="47"/>
        <v>436</v>
      </c>
    </row>
    <row r="382" spans="1:11" ht="18" x14ac:dyDescent="0.35">
      <c r="B382" s="68">
        <v>45855</v>
      </c>
      <c r="C382" s="69" t="s">
        <v>324</v>
      </c>
      <c r="D382" s="69">
        <v>17</v>
      </c>
      <c r="E382" s="70" t="s">
        <v>7</v>
      </c>
      <c r="F382" s="71">
        <v>0</v>
      </c>
      <c r="G382" s="71">
        <f t="shared" si="46"/>
        <v>-20</v>
      </c>
      <c r="H382" s="12">
        <v>-20</v>
      </c>
      <c r="I382" s="20"/>
      <c r="J382" s="14">
        <f t="shared" si="45"/>
        <v>176</v>
      </c>
      <c r="K382" s="21">
        <f t="shared" si="47"/>
        <v>416</v>
      </c>
    </row>
    <row r="383" spans="1:11" ht="18" x14ac:dyDescent="0.35">
      <c r="B383" s="76">
        <v>45855</v>
      </c>
      <c r="C383" s="77" t="s">
        <v>325</v>
      </c>
      <c r="D383" s="77">
        <v>6</v>
      </c>
      <c r="E383" s="78" t="s">
        <v>8</v>
      </c>
      <c r="F383" s="25">
        <v>20</v>
      </c>
      <c r="G383" s="25">
        <f t="shared" si="46"/>
        <v>0</v>
      </c>
      <c r="H383" s="19">
        <v>-20</v>
      </c>
      <c r="I383" s="20"/>
      <c r="J383" s="14">
        <f t="shared" si="45"/>
        <v>176</v>
      </c>
      <c r="K383" s="21">
        <f t="shared" si="47"/>
        <v>396</v>
      </c>
    </row>
    <row r="384" spans="1:11" ht="18" x14ac:dyDescent="0.35">
      <c r="B384" s="68">
        <v>45856</v>
      </c>
      <c r="C384" s="69" t="s">
        <v>227</v>
      </c>
      <c r="D384" s="69">
        <v>21</v>
      </c>
      <c r="E384" s="70" t="s">
        <v>7</v>
      </c>
      <c r="F384" s="71">
        <v>0</v>
      </c>
      <c r="G384" s="71">
        <f t="shared" si="46"/>
        <v>-20</v>
      </c>
      <c r="H384" s="12">
        <v>-20</v>
      </c>
      <c r="I384" s="20"/>
      <c r="J384" s="14">
        <f t="shared" si="45"/>
        <v>156</v>
      </c>
      <c r="K384" s="21">
        <f t="shared" si="47"/>
        <v>376</v>
      </c>
    </row>
    <row r="385" spans="2:11" ht="18" x14ac:dyDescent="0.35">
      <c r="B385" s="76">
        <v>45857</v>
      </c>
      <c r="C385" s="77" t="s">
        <v>328</v>
      </c>
      <c r="D385" s="77">
        <v>11</v>
      </c>
      <c r="E385" s="78" t="s">
        <v>8</v>
      </c>
      <c r="F385" s="25">
        <v>30</v>
      </c>
      <c r="G385" s="25">
        <f t="shared" si="46"/>
        <v>10</v>
      </c>
      <c r="H385" s="19">
        <v>-20</v>
      </c>
      <c r="I385" s="20"/>
      <c r="J385" s="14">
        <f t="shared" si="45"/>
        <v>166</v>
      </c>
      <c r="K385" s="21">
        <f t="shared" si="47"/>
        <v>356</v>
      </c>
    </row>
    <row r="386" spans="2:11" ht="18" x14ac:dyDescent="0.35">
      <c r="B386" s="72">
        <v>45857</v>
      </c>
      <c r="C386" s="73" t="s">
        <v>326</v>
      </c>
      <c r="D386" s="73">
        <v>13</v>
      </c>
      <c r="E386" s="74" t="s">
        <v>6</v>
      </c>
      <c r="F386" s="75">
        <v>164</v>
      </c>
      <c r="G386" s="75">
        <f t="shared" si="46"/>
        <v>144</v>
      </c>
      <c r="H386" s="8">
        <v>140</v>
      </c>
      <c r="I386" s="20"/>
      <c r="J386" s="14">
        <f t="shared" si="45"/>
        <v>310</v>
      </c>
      <c r="K386" s="21">
        <f t="shared" si="47"/>
        <v>496</v>
      </c>
    </row>
    <row r="387" spans="2:11" ht="18" x14ac:dyDescent="0.35">
      <c r="B387" s="68">
        <v>45857</v>
      </c>
      <c r="C387" s="69" t="s">
        <v>327</v>
      </c>
      <c r="D387" s="69">
        <v>67</v>
      </c>
      <c r="E387" s="70" t="s">
        <v>7</v>
      </c>
      <c r="F387" s="71">
        <v>0</v>
      </c>
      <c r="G387" s="71">
        <f t="shared" si="46"/>
        <v>-20</v>
      </c>
      <c r="H387" s="12">
        <v>-20</v>
      </c>
      <c r="I387" s="20"/>
      <c r="J387" s="14">
        <f t="shared" si="45"/>
        <v>290</v>
      </c>
      <c r="K387" s="21">
        <f t="shared" si="47"/>
        <v>476</v>
      </c>
    </row>
    <row r="388" spans="2:11" ht="18" x14ac:dyDescent="0.35">
      <c r="B388" s="68">
        <v>45859</v>
      </c>
      <c r="C388" s="69" t="s">
        <v>329</v>
      </c>
      <c r="D388" s="69">
        <v>81</v>
      </c>
      <c r="E388" s="70" t="s">
        <v>7</v>
      </c>
      <c r="F388" s="71">
        <v>0</v>
      </c>
      <c r="G388" s="71">
        <f t="shared" si="46"/>
        <v>-20</v>
      </c>
      <c r="H388" s="12">
        <v>-20</v>
      </c>
      <c r="I388" s="20"/>
      <c r="J388" s="14">
        <f t="shared" si="45"/>
        <v>270</v>
      </c>
      <c r="K388" s="21">
        <f t="shared" si="47"/>
        <v>456</v>
      </c>
    </row>
    <row r="389" spans="2:11" ht="18" x14ac:dyDescent="0.35">
      <c r="B389" s="72">
        <v>45860</v>
      </c>
      <c r="C389" s="73" t="s">
        <v>330</v>
      </c>
      <c r="D389" s="73">
        <v>7.5</v>
      </c>
      <c r="E389" s="74" t="s">
        <v>6</v>
      </c>
      <c r="F389" s="75">
        <v>98</v>
      </c>
      <c r="G389" s="75">
        <f t="shared" si="46"/>
        <v>78</v>
      </c>
      <c r="H389" s="8">
        <v>286</v>
      </c>
      <c r="I389" s="20"/>
      <c r="J389" s="14">
        <f t="shared" si="45"/>
        <v>348</v>
      </c>
      <c r="K389" s="21">
        <f t="shared" si="47"/>
        <v>742</v>
      </c>
    </row>
    <row r="390" spans="2:11" ht="18" x14ac:dyDescent="0.35">
      <c r="B390" s="68">
        <v>45860</v>
      </c>
      <c r="C390" s="69" t="s">
        <v>331</v>
      </c>
      <c r="D390" s="69">
        <v>11</v>
      </c>
      <c r="E390" s="70" t="s">
        <v>7</v>
      </c>
      <c r="F390" s="71">
        <v>0</v>
      </c>
      <c r="G390" s="71">
        <f t="shared" si="46"/>
        <v>-20</v>
      </c>
      <c r="H390" s="12">
        <v>-20</v>
      </c>
      <c r="I390" s="20"/>
      <c r="J390" s="14">
        <f t="shared" si="45"/>
        <v>328</v>
      </c>
      <c r="K390" s="21">
        <f t="shared" si="47"/>
        <v>722</v>
      </c>
    </row>
    <row r="391" spans="2:11" ht="18" x14ac:dyDescent="0.35">
      <c r="B391" s="72">
        <v>45862</v>
      </c>
      <c r="C391" s="73" t="s">
        <v>332</v>
      </c>
      <c r="D391" s="73">
        <v>7</v>
      </c>
      <c r="E391" s="74" t="s">
        <v>6</v>
      </c>
      <c r="F391" s="75">
        <v>92</v>
      </c>
      <c r="G391" s="75">
        <f t="shared" si="46"/>
        <v>72</v>
      </c>
      <c r="H391" s="8">
        <v>70</v>
      </c>
      <c r="I391" s="20"/>
      <c r="J391" s="14">
        <f t="shared" si="45"/>
        <v>400</v>
      </c>
      <c r="K391" s="21">
        <f t="shared" si="47"/>
        <v>792</v>
      </c>
    </row>
    <row r="392" spans="2:11" ht="18" x14ac:dyDescent="0.35">
      <c r="B392" s="76">
        <v>45862</v>
      </c>
      <c r="C392" s="77" t="s">
        <v>333</v>
      </c>
      <c r="D392" s="77">
        <v>9</v>
      </c>
      <c r="E392" s="78" t="s">
        <v>8</v>
      </c>
      <c r="F392" s="25">
        <v>26</v>
      </c>
      <c r="G392" s="25">
        <f t="shared" si="46"/>
        <v>6</v>
      </c>
      <c r="H392" s="19">
        <v>-20</v>
      </c>
      <c r="I392" s="20"/>
      <c r="J392" s="14">
        <f t="shared" si="45"/>
        <v>406</v>
      </c>
      <c r="K392" s="21">
        <f t="shared" si="47"/>
        <v>772</v>
      </c>
    </row>
    <row r="393" spans="2:11" ht="18" x14ac:dyDescent="0.35">
      <c r="B393" s="72">
        <v>45865</v>
      </c>
      <c r="C393" s="73" t="s">
        <v>334</v>
      </c>
      <c r="D393" s="73">
        <v>8</v>
      </c>
      <c r="E393" s="74" t="s">
        <v>6</v>
      </c>
      <c r="F393" s="75">
        <v>104</v>
      </c>
      <c r="G393" s="75">
        <f t="shared" si="46"/>
        <v>84</v>
      </c>
      <c r="H393" s="8">
        <v>266</v>
      </c>
      <c r="I393" s="20"/>
      <c r="J393" s="14">
        <f t="shared" si="45"/>
        <v>490</v>
      </c>
      <c r="K393" s="21">
        <f t="shared" si="47"/>
        <v>1038</v>
      </c>
    </row>
    <row r="394" spans="2:11" ht="18" x14ac:dyDescent="0.35">
      <c r="B394" s="76">
        <v>45865</v>
      </c>
      <c r="C394" s="77" t="s">
        <v>335</v>
      </c>
      <c r="D394" s="77">
        <v>21</v>
      </c>
      <c r="E394" s="78" t="s">
        <v>8</v>
      </c>
      <c r="F394" s="25">
        <v>50</v>
      </c>
      <c r="G394" s="25">
        <f t="shared" si="46"/>
        <v>30</v>
      </c>
      <c r="H394" s="19">
        <v>-20</v>
      </c>
      <c r="I394" s="20"/>
      <c r="J394" s="14">
        <f t="shared" si="45"/>
        <v>520</v>
      </c>
      <c r="K394" s="21">
        <f t="shared" si="47"/>
        <v>1018</v>
      </c>
    </row>
    <row r="395" spans="2:11" ht="18" x14ac:dyDescent="0.35">
      <c r="B395" s="68">
        <v>45867</v>
      </c>
      <c r="C395" s="69" t="s">
        <v>337</v>
      </c>
      <c r="D395" s="69">
        <v>13</v>
      </c>
      <c r="E395" s="70" t="s">
        <v>7</v>
      </c>
      <c r="F395" s="71">
        <v>0</v>
      </c>
      <c r="G395" s="71">
        <f t="shared" si="46"/>
        <v>-20</v>
      </c>
      <c r="H395" s="12">
        <v>-20</v>
      </c>
      <c r="I395" s="20"/>
      <c r="J395" s="14">
        <f t="shared" si="45"/>
        <v>500</v>
      </c>
      <c r="K395" s="21">
        <f t="shared" si="47"/>
        <v>998</v>
      </c>
    </row>
    <row r="396" spans="2:11" ht="18" x14ac:dyDescent="0.35">
      <c r="B396" s="68">
        <v>45869</v>
      </c>
      <c r="C396" s="69" t="s">
        <v>338</v>
      </c>
      <c r="D396" s="69">
        <v>6</v>
      </c>
      <c r="E396" s="70" t="s">
        <v>7</v>
      </c>
      <c r="F396" s="71">
        <v>0</v>
      </c>
      <c r="G396" s="71">
        <f t="shared" si="46"/>
        <v>-20</v>
      </c>
      <c r="H396" s="12">
        <v>-20</v>
      </c>
      <c r="I396" s="20"/>
      <c r="J396" s="14">
        <f t="shared" si="45"/>
        <v>480</v>
      </c>
      <c r="K396" s="21">
        <f t="shared" si="47"/>
        <v>978</v>
      </c>
    </row>
    <row r="397" spans="2:11" ht="18" x14ac:dyDescent="0.35">
      <c r="B397" s="76">
        <v>45869</v>
      </c>
      <c r="C397" s="77" t="s">
        <v>339</v>
      </c>
      <c r="D397" s="77">
        <v>12</v>
      </c>
      <c r="E397" s="78" t="s">
        <v>8</v>
      </c>
      <c r="F397" s="25">
        <v>32</v>
      </c>
      <c r="G397" s="25">
        <f t="shared" si="46"/>
        <v>12</v>
      </c>
      <c r="H397" s="19">
        <v>-20</v>
      </c>
      <c r="I397" s="20"/>
      <c r="J397" s="14">
        <f t="shared" si="45"/>
        <v>492</v>
      </c>
      <c r="K397" s="21">
        <f t="shared" si="47"/>
        <v>958</v>
      </c>
    </row>
    <row r="398" spans="2:11" ht="18" x14ac:dyDescent="0.35">
      <c r="B398" s="68"/>
      <c r="C398" s="69"/>
      <c r="D398" s="69"/>
      <c r="E398" s="70"/>
      <c r="F398" s="71"/>
      <c r="G398" s="71"/>
      <c r="H398" s="12"/>
      <c r="I398" s="20"/>
      <c r="J398" s="14"/>
      <c r="K398" s="21"/>
    </row>
    <row r="399" spans="2:11" ht="18" x14ac:dyDescent="0.35">
      <c r="B399" s="68"/>
      <c r="C399" s="68"/>
      <c r="D399" s="69"/>
      <c r="E399" s="70"/>
      <c r="F399" s="71"/>
      <c r="G399" s="71"/>
      <c r="H399" s="12"/>
      <c r="I399" s="20"/>
      <c r="J399" s="14"/>
      <c r="K399" s="21"/>
    </row>
    <row r="400" spans="2:11" ht="18" x14ac:dyDescent="0.35">
      <c r="B400" s="68"/>
      <c r="C400" s="69"/>
      <c r="D400" s="69"/>
      <c r="E400" s="70"/>
      <c r="F400" s="71"/>
      <c r="G400" s="71"/>
      <c r="H400" s="12"/>
      <c r="I400" s="20"/>
      <c r="J400" s="14"/>
      <c r="K400" s="21"/>
    </row>
    <row r="401" spans="2:11" ht="18" x14ac:dyDescent="0.35">
      <c r="B401" s="68"/>
      <c r="C401" s="69"/>
      <c r="D401" s="69"/>
      <c r="E401" s="70"/>
      <c r="F401" s="71"/>
      <c r="G401" s="71"/>
      <c r="H401" s="12"/>
      <c r="I401" s="20"/>
      <c r="J401" s="14"/>
      <c r="K401" s="21"/>
    </row>
    <row r="402" spans="2:11" x14ac:dyDescent="0.3">
      <c r="B402" s="20"/>
      <c r="C402" s="20"/>
      <c r="D402" s="20">
        <v>31</v>
      </c>
      <c r="E402" s="20"/>
      <c r="F402" s="79"/>
      <c r="G402" s="71"/>
      <c r="H402" s="12"/>
      <c r="I402" s="20"/>
      <c r="J402" s="14"/>
      <c r="K402" s="21"/>
    </row>
    <row r="403" spans="2:11" x14ac:dyDescent="0.3">
      <c r="F403" s="40" t="s">
        <v>28</v>
      </c>
      <c r="G403" s="81">
        <f>SUM(G367:G402)</f>
        <v>492</v>
      </c>
      <c r="H403" s="81">
        <f>SUM(H367:H402)</f>
        <v>958</v>
      </c>
    </row>
    <row r="404" spans="2:11" x14ac:dyDescent="0.3">
      <c r="F404" s="1" t="s">
        <v>11</v>
      </c>
      <c r="G404" s="24">
        <f>SUM(G403)/620</f>
        <v>0.79354838709677422</v>
      </c>
      <c r="H404" s="24">
        <f>SUM(H403)/620</f>
        <v>1.5451612903225806</v>
      </c>
    </row>
    <row r="407" spans="2:11" x14ac:dyDescent="0.3">
      <c r="H407"/>
    </row>
    <row r="409" spans="2:11" x14ac:dyDescent="0.3">
      <c r="B409" s="1" t="s">
        <v>0</v>
      </c>
      <c r="C409" s="1" t="s">
        <v>1</v>
      </c>
      <c r="D409" s="1" t="s">
        <v>2</v>
      </c>
      <c r="E409" s="2" t="s">
        <v>3</v>
      </c>
      <c r="F409" s="1" t="s">
        <v>4</v>
      </c>
      <c r="G409" s="1" t="s">
        <v>27</v>
      </c>
      <c r="H409" s="10" t="s">
        <v>26</v>
      </c>
      <c r="J409" s="4" t="s">
        <v>5</v>
      </c>
      <c r="K409" s="1" t="s">
        <v>46</v>
      </c>
    </row>
    <row r="410" spans="2:11" ht="18" x14ac:dyDescent="0.35">
      <c r="B410" s="76">
        <v>45871</v>
      </c>
      <c r="C410" s="77" t="s">
        <v>338</v>
      </c>
      <c r="D410" s="77">
        <v>10</v>
      </c>
      <c r="E410" s="78" t="s">
        <v>8</v>
      </c>
      <c r="F410" s="25">
        <v>28</v>
      </c>
      <c r="G410" s="25">
        <v>8</v>
      </c>
      <c r="H410" s="19">
        <v>-20</v>
      </c>
      <c r="J410" s="14">
        <v>8</v>
      </c>
      <c r="K410" s="21">
        <v>-20</v>
      </c>
    </row>
    <row r="411" spans="2:11" ht="18" x14ac:dyDescent="0.35">
      <c r="B411" s="68">
        <v>45871</v>
      </c>
      <c r="C411" s="69" t="s">
        <v>340</v>
      </c>
      <c r="D411" s="69">
        <v>6.5</v>
      </c>
      <c r="E411" s="70" t="s">
        <v>7</v>
      </c>
      <c r="F411" s="71">
        <v>0</v>
      </c>
      <c r="G411" s="71">
        <f>SUM(F411)-20</f>
        <v>-20</v>
      </c>
      <c r="H411" s="12">
        <v>-20</v>
      </c>
      <c r="J411" s="14">
        <f t="shared" ref="J411:J430" si="48">SUM(J410,G411)</f>
        <v>-12</v>
      </c>
      <c r="K411" s="21">
        <f>SUM(K410+H411)</f>
        <v>-40</v>
      </c>
    </row>
    <row r="412" spans="2:11" ht="18" x14ac:dyDescent="0.35">
      <c r="B412" s="84">
        <v>45871</v>
      </c>
      <c r="C412" s="73" t="s">
        <v>341</v>
      </c>
      <c r="D412" s="73">
        <v>6.6</v>
      </c>
      <c r="E412" s="74" t="s">
        <v>6</v>
      </c>
      <c r="F412" s="75">
        <v>86</v>
      </c>
      <c r="G412" s="75">
        <f t="shared" ref="G412:G427" si="49">SUM(F412)-20</f>
        <v>66</v>
      </c>
      <c r="H412" s="8">
        <v>138</v>
      </c>
      <c r="J412" s="14">
        <f t="shared" si="48"/>
        <v>54</v>
      </c>
      <c r="K412" s="21">
        <f t="shared" ref="K412:K430" si="50">SUM(K411+H412)</f>
        <v>98</v>
      </c>
    </row>
    <row r="413" spans="2:11" ht="18" x14ac:dyDescent="0.35">
      <c r="B413" s="76">
        <v>45871</v>
      </c>
      <c r="C413" s="77" t="s">
        <v>342</v>
      </c>
      <c r="D413" s="77">
        <v>15</v>
      </c>
      <c r="E413" s="78" t="s">
        <v>8</v>
      </c>
      <c r="F413" s="25">
        <v>38</v>
      </c>
      <c r="G413" s="25">
        <f t="shared" si="49"/>
        <v>18</v>
      </c>
      <c r="H413" s="19">
        <v>-20</v>
      </c>
      <c r="J413" s="14">
        <f t="shared" si="48"/>
        <v>72</v>
      </c>
      <c r="K413" s="21">
        <f t="shared" si="50"/>
        <v>78</v>
      </c>
    </row>
    <row r="414" spans="2:11" ht="18" x14ac:dyDescent="0.35">
      <c r="B414" s="68">
        <v>45874</v>
      </c>
      <c r="C414" s="69" t="s">
        <v>343</v>
      </c>
      <c r="D414" s="69">
        <v>10</v>
      </c>
      <c r="E414" s="70" t="s">
        <v>7</v>
      </c>
      <c r="F414" s="71">
        <v>0</v>
      </c>
      <c r="G414" s="71">
        <f t="shared" si="49"/>
        <v>-20</v>
      </c>
      <c r="H414" s="12">
        <v>-20</v>
      </c>
      <c r="J414" s="14">
        <f t="shared" si="48"/>
        <v>52</v>
      </c>
      <c r="K414" s="21">
        <f t="shared" si="50"/>
        <v>58</v>
      </c>
    </row>
    <row r="415" spans="2:11" ht="18" x14ac:dyDescent="0.35">
      <c r="B415" s="68">
        <v>45877</v>
      </c>
      <c r="C415" s="69" t="s">
        <v>344</v>
      </c>
      <c r="D415" s="69">
        <v>13</v>
      </c>
      <c r="E415" s="70" t="s">
        <v>7</v>
      </c>
      <c r="F415" s="71">
        <v>0</v>
      </c>
      <c r="G415" s="71">
        <f t="shared" si="49"/>
        <v>-20</v>
      </c>
      <c r="H415" s="12">
        <v>-20</v>
      </c>
      <c r="J415" s="14">
        <f t="shared" si="48"/>
        <v>32</v>
      </c>
      <c r="K415" s="21">
        <f t="shared" si="50"/>
        <v>38</v>
      </c>
    </row>
    <row r="416" spans="2:11" ht="18" x14ac:dyDescent="0.35">
      <c r="B416" s="76">
        <v>45878</v>
      </c>
      <c r="C416" s="77" t="s">
        <v>345</v>
      </c>
      <c r="D416" s="77">
        <v>17</v>
      </c>
      <c r="E416" s="78" t="s">
        <v>8</v>
      </c>
      <c r="F416" s="25">
        <v>42</v>
      </c>
      <c r="G416" s="25">
        <f t="shared" si="49"/>
        <v>22</v>
      </c>
      <c r="H416" s="19">
        <v>-20</v>
      </c>
      <c r="J416" s="14">
        <f t="shared" si="48"/>
        <v>54</v>
      </c>
      <c r="K416" s="21">
        <f t="shared" si="50"/>
        <v>18</v>
      </c>
    </row>
    <row r="417" spans="2:11" ht="18" x14ac:dyDescent="0.35">
      <c r="B417" s="72">
        <v>45878</v>
      </c>
      <c r="C417" s="73" t="s">
        <v>118</v>
      </c>
      <c r="D417" s="73">
        <v>7</v>
      </c>
      <c r="E417" s="74" t="s">
        <v>6</v>
      </c>
      <c r="F417" s="75">
        <v>80</v>
      </c>
      <c r="G417" s="75">
        <f t="shared" si="49"/>
        <v>60</v>
      </c>
      <c r="H417" s="8">
        <v>155</v>
      </c>
      <c r="J417" s="14">
        <f t="shared" si="48"/>
        <v>114</v>
      </c>
      <c r="K417" s="21">
        <f t="shared" si="50"/>
        <v>173</v>
      </c>
    </row>
    <row r="418" spans="2:11" ht="18" x14ac:dyDescent="0.35">
      <c r="B418" s="76">
        <v>45879</v>
      </c>
      <c r="C418" s="77" t="s">
        <v>347</v>
      </c>
      <c r="D418" s="77">
        <v>23</v>
      </c>
      <c r="E418" s="78" t="s">
        <v>8</v>
      </c>
      <c r="F418" s="25">
        <v>43</v>
      </c>
      <c r="G418" s="25">
        <f t="shared" si="49"/>
        <v>23</v>
      </c>
      <c r="H418" s="19">
        <v>-20</v>
      </c>
      <c r="I418" s="20"/>
      <c r="J418" s="14">
        <f t="shared" si="48"/>
        <v>137</v>
      </c>
      <c r="K418" s="21">
        <f t="shared" si="50"/>
        <v>153</v>
      </c>
    </row>
    <row r="419" spans="2:11" ht="18" x14ac:dyDescent="0.35">
      <c r="B419" s="76">
        <v>45885</v>
      </c>
      <c r="C419" s="77" t="s">
        <v>348</v>
      </c>
      <c r="D419" s="77">
        <v>12</v>
      </c>
      <c r="E419" s="78" t="s">
        <v>8</v>
      </c>
      <c r="F419" s="25">
        <v>32</v>
      </c>
      <c r="G419" s="25">
        <f t="shared" si="49"/>
        <v>12</v>
      </c>
      <c r="H419" s="19">
        <v>-20</v>
      </c>
      <c r="I419" s="20"/>
      <c r="J419" s="14">
        <f t="shared" si="48"/>
        <v>149</v>
      </c>
      <c r="K419" s="21">
        <f t="shared" si="50"/>
        <v>133</v>
      </c>
    </row>
    <row r="420" spans="2:11" ht="18" x14ac:dyDescent="0.35">
      <c r="B420" s="76">
        <v>45885</v>
      </c>
      <c r="C420" s="77" t="s">
        <v>348</v>
      </c>
      <c r="D420" s="77">
        <v>12</v>
      </c>
      <c r="E420" s="78" t="s">
        <v>8</v>
      </c>
      <c r="F420" s="25">
        <v>32</v>
      </c>
      <c r="G420" s="25">
        <f t="shared" si="49"/>
        <v>12</v>
      </c>
      <c r="H420" s="19">
        <v>-20</v>
      </c>
      <c r="I420" s="20"/>
      <c r="J420" s="14">
        <f t="shared" si="48"/>
        <v>161</v>
      </c>
      <c r="K420" s="21">
        <f t="shared" si="50"/>
        <v>113</v>
      </c>
    </row>
    <row r="421" spans="2:11" ht="18" x14ac:dyDescent="0.35">
      <c r="B421" s="76">
        <v>45885</v>
      </c>
      <c r="C421" s="77" t="s">
        <v>350</v>
      </c>
      <c r="D421" s="77">
        <v>12</v>
      </c>
      <c r="E421" s="78" t="s">
        <v>8</v>
      </c>
      <c r="F421" s="25">
        <v>30</v>
      </c>
      <c r="G421" s="25">
        <v>12</v>
      </c>
      <c r="H421" s="19">
        <v>-20</v>
      </c>
      <c r="I421" s="20"/>
      <c r="J421" s="14">
        <f t="shared" si="48"/>
        <v>173</v>
      </c>
      <c r="K421" s="21">
        <f t="shared" si="50"/>
        <v>93</v>
      </c>
    </row>
    <row r="422" spans="2:11" ht="18" x14ac:dyDescent="0.35">
      <c r="B422" s="76">
        <v>45887</v>
      </c>
      <c r="C422" s="77" t="s">
        <v>351</v>
      </c>
      <c r="D422" s="77">
        <v>9</v>
      </c>
      <c r="E422" s="78" t="s">
        <v>8</v>
      </c>
      <c r="F422" s="25">
        <v>26</v>
      </c>
      <c r="G422" s="25">
        <f t="shared" si="49"/>
        <v>6</v>
      </c>
      <c r="H422" s="19">
        <v>-20</v>
      </c>
      <c r="I422" s="20"/>
      <c r="J422" s="14">
        <f t="shared" si="48"/>
        <v>179</v>
      </c>
      <c r="K422" s="21">
        <f t="shared" si="50"/>
        <v>73</v>
      </c>
    </row>
    <row r="423" spans="2:11" ht="18" x14ac:dyDescent="0.35">
      <c r="B423" s="76">
        <v>45889</v>
      </c>
      <c r="C423" s="77" t="s">
        <v>35</v>
      </c>
      <c r="D423" s="77">
        <v>26</v>
      </c>
      <c r="E423" s="78" t="s">
        <v>8</v>
      </c>
      <c r="F423" s="25">
        <v>60</v>
      </c>
      <c r="G423" s="25">
        <f t="shared" ref="G423" si="51">SUM(F423)-20</f>
        <v>40</v>
      </c>
      <c r="H423" s="19">
        <v>-20</v>
      </c>
      <c r="I423" s="20"/>
      <c r="J423" s="14">
        <f t="shared" si="48"/>
        <v>219</v>
      </c>
      <c r="K423" s="21">
        <f t="shared" si="50"/>
        <v>53</v>
      </c>
    </row>
    <row r="424" spans="2:11" ht="18" x14ac:dyDescent="0.35">
      <c r="B424" s="76">
        <v>45889</v>
      </c>
      <c r="C424" s="77" t="s">
        <v>352</v>
      </c>
      <c r="D424" s="77">
        <v>6.5</v>
      </c>
      <c r="E424" s="78" t="s">
        <v>8</v>
      </c>
      <c r="F424" s="25">
        <v>21</v>
      </c>
      <c r="G424" s="25">
        <f t="shared" si="49"/>
        <v>1</v>
      </c>
      <c r="H424" s="19">
        <v>-20</v>
      </c>
      <c r="I424" s="20"/>
      <c r="J424" s="14">
        <f t="shared" si="48"/>
        <v>220</v>
      </c>
      <c r="K424" s="21">
        <f t="shared" si="50"/>
        <v>33</v>
      </c>
    </row>
    <row r="425" spans="2:11" ht="18" x14ac:dyDescent="0.35">
      <c r="B425" s="76">
        <v>45890</v>
      </c>
      <c r="C425" s="77" t="s">
        <v>353</v>
      </c>
      <c r="D425" s="77">
        <v>5</v>
      </c>
      <c r="E425" s="78" t="s">
        <v>8</v>
      </c>
      <c r="F425" s="25">
        <v>18</v>
      </c>
      <c r="G425" s="25">
        <f t="shared" si="49"/>
        <v>-2</v>
      </c>
      <c r="H425" s="19">
        <v>-20</v>
      </c>
      <c r="I425" s="20"/>
      <c r="J425" s="14">
        <f t="shared" si="48"/>
        <v>218</v>
      </c>
      <c r="K425" s="21">
        <f t="shared" si="50"/>
        <v>13</v>
      </c>
    </row>
    <row r="426" spans="2:11" ht="18" x14ac:dyDescent="0.35">
      <c r="B426" s="68">
        <v>45892</v>
      </c>
      <c r="C426" s="69" t="s">
        <v>77</v>
      </c>
      <c r="D426" s="69">
        <v>6.5</v>
      </c>
      <c r="E426" s="70" t="s">
        <v>7</v>
      </c>
      <c r="F426" s="71">
        <v>0</v>
      </c>
      <c r="G426" s="71">
        <f t="shared" si="49"/>
        <v>-20</v>
      </c>
      <c r="H426" s="12">
        <v>-20</v>
      </c>
      <c r="I426" s="20"/>
      <c r="J426" s="14">
        <f t="shared" si="48"/>
        <v>198</v>
      </c>
      <c r="K426" s="21">
        <f t="shared" si="50"/>
        <v>-7</v>
      </c>
    </row>
    <row r="427" spans="2:11" ht="18" x14ac:dyDescent="0.35">
      <c r="B427" s="72">
        <v>45896</v>
      </c>
      <c r="C427" s="73" t="s">
        <v>354</v>
      </c>
      <c r="D427" s="73">
        <v>4</v>
      </c>
      <c r="E427" s="74" t="s">
        <v>6</v>
      </c>
      <c r="F427" s="75">
        <v>56</v>
      </c>
      <c r="G427" s="75">
        <f t="shared" si="49"/>
        <v>36</v>
      </c>
      <c r="H427" s="8">
        <v>53</v>
      </c>
      <c r="I427" s="20"/>
      <c r="J427" s="14">
        <f t="shared" si="48"/>
        <v>234</v>
      </c>
      <c r="K427" s="21">
        <f t="shared" si="50"/>
        <v>46</v>
      </c>
    </row>
    <row r="428" spans="2:11" ht="18" x14ac:dyDescent="0.35">
      <c r="B428" s="76">
        <v>45896</v>
      </c>
      <c r="C428" s="77" t="s">
        <v>355</v>
      </c>
      <c r="D428" s="77">
        <v>5.5</v>
      </c>
      <c r="E428" s="78" t="s">
        <v>8</v>
      </c>
      <c r="F428" s="25">
        <v>21</v>
      </c>
      <c r="G428" s="25">
        <f t="shared" ref="G428:G430" si="52">SUM(F428)-20</f>
        <v>1</v>
      </c>
      <c r="H428" s="19">
        <v>-20</v>
      </c>
      <c r="I428" s="20"/>
      <c r="J428" s="14">
        <f t="shared" si="48"/>
        <v>235</v>
      </c>
      <c r="K428" s="21">
        <f t="shared" si="50"/>
        <v>26</v>
      </c>
    </row>
    <row r="429" spans="2:11" ht="18" x14ac:dyDescent="0.35">
      <c r="B429" s="68">
        <v>45898</v>
      </c>
      <c r="C429" s="69" t="s">
        <v>356</v>
      </c>
      <c r="D429" s="69">
        <v>12</v>
      </c>
      <c r="E429" s="70" t="s">
        <v>7</v>
      </c>
      <c r="F429" s="71">
        <v>0</v>
      </c>
      <c r="G429" s="71">
        <f t="shared" si="52"/>
        <v>-20</v>
      </c>
      <c r="H429" s="19">
        <v>-20</v>
      </c>
      <c r="I429" s="20"/>
      <c r="J429" s="14">
        <f t="shared" si="48"/>
        <v>215</v>
      </c>
      <c r="K429" s="21">
        <f t="shared" si="50"/>
        <v>6</v>
      </c>
    </row>
    <row r="430" spans="2:11" ht="18" x14ac:dyDescent="0.35">
      <c r="B430" s="68">
        <v>45900</v>
      </c>
      <c r="C430" s="69" t="s">
        <v>357</v>
      </c>
      <c r="D430" s="69">
        <v>21</v>
      </c>
      <c r="E430" s="70" t="s">
        <v>7</v>
      </c>
      <c r="F430" s="71">
        <v>0</v>
      </c>
      <c r="G430" s="71">
        <f t="shared" si="52"/>
        <v>-20</v>
      </c>
      <c r="H430" s="19">
        <v>-20</v>
      </c>
      <c r="I430" s="20"/>
      <c r="J430" s="14">
        <f t="shared" si="48"/>
        <v>195</v>
      </c>
      <c r="K430" s="21">
        <f t="shared" si="50"/>
        <v>-14</v>
      </c>
    </row>
    <row r="431" spans="2:11" ht="18" x14ac:dyDescent="0.35">
      <c r="B431" s="68"/>
      <c r="C431" s="69"/>
      <c r="D431" s="69"/>
      <c r="E431" s="70"/>
      <c r="F431" s="71"/>
      <c r="G431" s="71"/>
      <c r="H431" s="12"/>
      <c r="I431" s="20"/>
      <c r="J431" s="14"/>
      <c r="K431" s="21"/>
    </row>
    <row r="432" spans="2:11" x14ac:dyDescent="0.3">
      <c r="B432" s="20"/>
      <c r="C432" s="20" t="s">
        <v>358</v>
      </c>
      <c r="D432" s="20">
        <v>21</v>
      </c>
      <c r="E432" s="20"/>
      <c r="F432" s="79"/>
      <c r="G432" s="71"/>
      <c r="H432" s="12"/>
      <c r="I432" s="20"/>
      <c r="J432" s="14"/>
      <c r="K432" s="21"/>
    </row>
    <row r="433" spans="1:11" x14ac:dyDescent="0.3">
      <c r="F433" s="40" t="s">
        <v>28</v>
      </c>
      <c r="G433" s="81">
        <f>SUM(G410:G432)</f>
        <v>195</v>
      </c>
      <c r="H433" s="81">
        <f>SUM(H410:H432)</f>
        <v>-14</v>
      </c>
    </row>
    <row r="434" spans="1:11" x14ac:dyDescent="0.3">
      <c r="F434" s="1" t="s">
        <v>11</v>
      </c>
      <c r="G434" s="24">
        <f>SUM(G433)/420</f>
        <v>0.4642857142857143</v>
      </c>
      <c r="H434" s="24">
        <f>SUM(H433)/420</f>
        <v>-3.3333333333333333E-2</v>
      </c>
    </row>
    <row r="437" spans="1:11" x14ac:dyDescent="0.3">
      <c r="H437"/>
    </row>
    <row r="439" spans="1:11" x14ac:dyDescent="0.3">
      <c r="B439" s="1" t="s">
        <v>0</v>
      </c>
      <c r="C439" s="1" t="s">
        <v>1</v>
      </c>
      <c r="D439" s="1" t="s">
        <v>2</v>
      </c>
      <c r="E439" s="2" t="s">
        <v>3</v>
      </c>
      <c r="F439" s="1" t="s">
        <v>4</v>
      </c>
      <c r="G439" s="1" t="s">
        <v>27</v>
      </c>
      <c r="H439" s="10" t="s">
        <v>26</v>
      </c>
      <c r="J439" s="4" t="s">
        <v>5</v>
      </c>
      <c r="K439" s="1" t="s">
        <v>46</v>
      </c>
    </row>
    <row r="440" spans="1:11" ht="18" x14ac:dyDescent="0.35">
      <c r="B440" s="72">
        <v>45901</v>
      </c>
      <c r="C440" s="73" t="s">
        <v>359</v>
      </c>
      <c r="D440" s="86">
        <v>15</v>
      </c>
      <c r="E440" s="74" t="s">
        <v>6</v>
      </c>
      <c r="F440" s="75">
        <v>154</v>
      </c>
      <c r="G440" s="75">
        <f>SUM(F440)-20</f>
        <v>134</v>
      </c>
      <c r="H440" s="6">
        <v>102</v>
      </c>
      <c r="J440" s="14">
        <v>134</v>
      </c>
      <c r="K440" s="21">
        <v>102</v>
      </c>
    </row>
    <row r="441" spans="1:11" ht="18" x14ac:dyDescent="0.35">
      <c r="B441" s="68">
        <v>45902</v>
      </c>
      <c r="C441" s="69" t="s">
        <v>360</v>
      </c>
      <c r="D441" s="69">
        <v>19</v>
      </c>
      <c r="E441" s="70" t="s">
        <v>7</v>
      </c>
      <c r="F441" s="71">
        <v>0</v>
      </c>
      <c r="G441" s="71">
        <f t="shared" ref="G441:G460" si="53">SUM(F441)-20</f>
        <v>-20</v>
      </c>
      <c r="H441" s="10">
        <v>-20</v>
      </c>
      <c r="J441" s="14">
        <f t="shared" ref="J441:J467" si="54">SUM(J440,G441)</f>
        <v>114</v>
      </c>
      <c r="K441" s="21">
        <f>SUM(K440+H441)</f>
        <v>82</v>
      </c>
    </row>
    <row r="442" spans="1:11" ht="18" x14ac:dyDescent="0.35">
      <c r="B442" s="68">
        <v>45903</v>
      </c>
      <c r="C442" s="69" t="s">
        <v>361</v>
      </c>
      <c r="D442" s="69">
        <v>13</v>
      </c>
      <c r="E442" s="70" t="s">
        <v>7</v>
      </c>
      <c r="F442" s="71">
        <v>0</v>
      </c>
      <c r="G442" s="71">
        <f t="shared" si="53"/>
        <v>-20</v>
      </c>
      <c r="H442" s="10">
        <v>-20</v>
      </c>
      <c r="J442" s="14">
        <f t="shared" si="54"/>
        <v>94</v>
      </c>
      <c r="K442" s="21">
        <f t="shared" ref="K442:K467" si="55">SUM(K441+H442)</f>
        <v>62</v>
      </c>
    </row>
    <row r="443" spans="1:11" ht="18" x14ac:dyDescent="0.35">
      <c r="B443" s="76">
        <v>45905</v>
      </c>
      <c r="C443" s="77" t="s">
        <v>362</v>
      </c>
      <c r="D443" s="77">
        <v>13</v>
      </c>
      <c r="E443" s="78" t="s">
        <v>8</v>
      </c>
      <c r="F443" s="25">
        <v>34</v>
      </c>
      <c r="G443" s="25">
        <f t="shared" si="53"/>
        <v>14</v>
      </c>
      <c r="H443" s="17">
        <v>-20</v>
      </c>
      <c r="J443" s="14">
        <f t="shared" si="54"/>
        <v>108</v>
      </c>
      <c r="K443" s="21">
        <f t="shared" si="55"/>
        <v>42</v>
      </c>
    </row>
    <row r="444" spans="1:11" ht="18" x14ac:dyDescent="0.35">
      <c r="B444" s="68">
        <v>45906</v>
      </c>
      <c r="C444" s="69" t="s">
        <v>363</v>
      </c>
      <c r="D444" s="69">
        <v>11</v>
      </c>
      <c r="E444" s="70" t="s">
        <v>7</v>
      </c>
      <c r="F444" s="71">
        <v>0</v>
      </c>
      <c r="G444" s="71">
        <f t="shared" si="53"/>
        <v>-20</v>
      </c>
      <c r="H444" s="10">
        <v>-20</v>
      </c>
      <c r="J444" s="14">
        <f t="shared" si="54"/>
        <v>88</v>
      </c>
      <c r="K444" s="21">
        <f t="shared" si="55"/>
        <v>22</v>
      </c>
    </row>
    <row r="445" spans="1:11" ht="18" x14ac:dyDescent="0.35">
      <c r="B445" s="68">
        <v>45907</v>
      </c>
      <c r="C445" s="69" t="s">
        <v>364</v>
      </c>
      <c r="D445" s="69">
        <v>8</v>
      </c>
      <c r="E445" s="70" t="s">
        <v>7</v>
      </c>
      <c r="F445" s="71">
        <v>0</v>
      </c>
      <c r="G445" s="71">
        <f t="shared" si="53"/>
        <v>-20</v>
      </c>
      <c r="H445" s="10">
        <v>-20</v>
      </c>
      <c r="J445" s="14">
        <f t="shared" si="54"/>
        <v>68</v>
      </c>
      <c r="K445" s="21">
        <f t="shared" si="55"/>
        <v>2</v>
      </c>
    </row>
    <row r="446" spans="1:11" ht="18" x14ac:dyDescent="0.35">
      <c r="A446" t="s">
        <v>380</v>
      </c>
      <c r="B446" s="76">
        <v>45911</v>
      </c>
      <c r="C446" s="77" t="s">
        <v>98</v>
      </c>
      <c r="D446" s="77">
        <v>8</v>
      </c>
      <c r="E446" s="78" t="s">
        <v>8</v>
      </c>
      <c r="F446" s="25">
        <v>24</v>
      </c>
      <c r="G446" s="25">
        <f t="shared" si="53"/>
        <v>4</v>
      </c>
      <c r="H446" s="17">
        <v>-20</v>
      </c>
      <c r="J446" s="14">
        <f t="shared" si="54"/>
        <v>72</v>
      </c>
      <c r="K446" s="21">
        <f t="shared" si="55"/>
        <v>-18</v>
      </c>
    </row>
    <row r="447" spans="1:11" ht="18" x14ac:dyDescent="0.35">
      <c r="B447" s="68">
        <v>45912</v>
      </c>
      <c r="C447" s="69" t="s">
        <v>365</v>
      </c>
      <c r="D447" s="69">
        <v>7.5</v>
      </c>
      <c r="E447" s="70" t="s">
        <v>7</v>
      </c>
      <c r="F447" s="71">
        <v>0</v>
      </c>
      <c r="G447" s="71">
        <f t="shared" si="53"/>
        <v>-20</v>
      </c>
      <c r="H447" s="10">
        <v>-20</v>
      </c>
      <c r="J447" s="14">
        <f t="shared" si="54"/>
        <v>52</v>
      </c>
      <c r="K447" s="21">
        <f t="shared" si="55"/>
        <v>-38</v>
      </c>
    </row>
    <row r="448" spans="1:11" ht="18" x14ac:dyDescent="0.35">
      <c r="B448" s="68">
        <v>45913</v>
      </c>
      <c r="C448" s="69" t="s">
        <v>365</v>
      </c>
      <c r="D448" s="69">
        <v>23</v>
      </c>
      <c r="E448" s="70" t="s">
        <v>7</v>
      </c>
      <c r="F448" s="71">
        <v>0</v>
      </c>
      <c r="G448" s="71">
        <f t="shared" si="53"/>
        <v>-20</v>
      </c>
      <c r="H448" s="12">
        <v>-20</v>
      </c>
      <c r="I448" s="87"/>
      <c r="J448" s="14">
        <f t="shared" si="54"/>
        <v>32</v>
      </c>
      <c r="K448" s="21">
        <f t="shared" si="55"/>
        <v>-58</v>
      </c>
    </row>
    <row r="449" spans="2:11" ht="18" x14ac:dyDescent="0.35">
      <c r="B449" s="76">
        <v>45913</v>
      </c>
      <c r="C449" s="77" t="s">
        <v>366</v>
      </c>
      <c r="D449" s="77">
        <v>15</v>
      </c>
      <c r="E449" s="78" t="s">
        <v>8</v>
      </c>
      <c r="F449" s="25">
        <v>48</v>
      </c>
      <c r="G449" s="25">
        <f t="shared" si="53"/>
        <v>28</v>
      </c>
      <c r="H449" s="19">
        <v>-20</v>
      </c>
      <c r="I449" s="20"/>
      <c r="J449" s="14">
        <f t="shared" si="54"/>
        <v>60</v>
      </c>
      <c r="K449" s="21">
        <f t="shared" si="55"/>
        <v>-78</v>
      </c>
    </row>
    <row r="450" spans="2:11" ht="18" x14ac:dyDescent="0.35">
      <c r="B450" s="68">
        <v>45915</v>
      </c>
      <c r="C450" s="69" t="s">
        <v>367</v>
      </c>
      <c r="D450" s="69">
        <v>19</v>
      </c>
      <c r="E450" s="70" t="s">
        <v>7</v>
      </c>
      <c r="F450" s="71">
        <v>0</v>
      </c>
      <c r="G450" s="71">
        <f t="shared" si="53"/>
        <v>-20</v>
      </c>
      <c r="H450" s="12">
        <v>-20</v>
      </c>
      <c r="I450" s="20"/>
      <c r="J450" s="14">
        <f t="shared" si="54"/>
        <v>40</v>
      </c>
      <c r="K450" s="21">
        <f t="shared" si="55"/>
        <v>-98</v>
      </c>
    </row>
    <row r="451" spans="2:11" ht="18" x14ac:dyDescent="0.35">
      <c r="B451" s="68">
        <v>45917</v>
      </c>
      <c r="C451" s="69" t="s">
        <v>368</v>
      </c>
      <c r="D451" s="69">
        <v>17</v>
      </c>
      <c r="E451" s="70" t="s">
        <v>7</v>
      </c>
      <c r="F451" s="71">
        <v>0</v>
      </c>
      <c r="G451" s="71">
        <f t="shared" si="53"/>
        <v>-20</v>
      </c>
      <c r="H451" s="12">
        <v>-20</v>
      </c>
      <c r="I451" s="20"/>
      <c r="J451" s="14">
        <f t="shared" si="54"/>
        <v>20</v>
      </c>
      <c r="K451" s="21">
        <f t="shared" si="55"/>
        <v>-118</v>
      </c>
    </row>
    <row r="452" spans="2:11" ht="18" x14ac:dyDescent="0.35">
      <c r="B452" s="76">
        <v>45918</v>
      </c>
      <c r="C452" s="77" t="s">
        <v>369</v>
      </c>
      <c r="D452" s="77">
        <v>13</v>
      </c>
      <c r="E452" s="78" t="s">
        <v>8</v>
      </c>
      <c r="F452" s="25">
        <v>31</v>
      </c>
      <c r="G452" s="25">
        <f t="shared" si="53"/>
        <v>11</v>
      </c>
      <c r="H452" s="19">
        <v>-20</v>
      </c>
      <c r="I452" s="20"/>
      <c r="J452" s="14">
        <f t="shared" si="54"/>
        <v>31</v>
      </c>
      <c r="K452" s="21">
        <f t="shared" si="55"/>
        <v>-138</v>
      </c>
    </row>
    <row r="453" spans="2:11" ht="18" x14ac:dyDescent="0.35">
      <c r="B453" s="68">
        <v>45919</v>
      </c>
      <c r="C453" s="69" t="s">
        <v>101</v>
      </c>
      <c r="D453" s="69">
        <v>17</v>
      </c>
      <c r="E453" s="70" t="s">
        <v>7</v>
      </c>
      <c r="F453" s="71">
        <v>0</v>
      </c>
      <c r="G453" s="71">
        <f t="shared" si="53"/>
        <v>-20</v>
      </c>
      <c r="H453" s="12">
        <v>-20</v>
      </c>
      <c r="I453" s="20"/>
      <c r="J453" s="14">
        <f t="shared" si="54"/>
        <v>11</v>
      </c>
      <c r="K453" s="21">
        <f t="shared" si="55"/>
        <v>-158</v>
      </c>
    </row>
    <row r="454" spans="2:11" ht="18" x14ac:dyDescent="0.35">
      <c r="B454" s="68">
        <v>45920</v>
      </c>
      <c r="C454" s="69" t="s">
        <v>370</v>
      </c>
      <c r="D454" s="69">
        <v>4</v>
      </c>
      <c r="E454" s="70" t="s">
        <v>7</v>
      </c>
      <c r="F454" s="71">
        <v>0</v>
      </c>
      <c r="G454" s="71">
        <f t="shared" si="53"/>
        <v>-20</v>
      </c>
      <c r="H454" s="12">
        <v>-20</v>
      </c>
      <c r="I454" s="20"/>
      <c r="J454" s="14">
        <f t="shared" si="54"/>
        <v>-9</v>
      </c>
      <c r="K454" s="21">
        <f t="shared" si="55"/>
        <v>-178</v>
      </c>
    </row>
    <row r="455" spans="2:11" ht="18" x14ac:dyDescent="0.35">
      <c r="B455" s="68">
        <v>45921</v>
      </c>
      <c r="C455" s="69" t="s">
        <v>103</v>
      </c>
      <c r="D455" s="69">
        <v>17</v>
      </c>
      <c r="E455" s="70" t="s">
        <v>7</v>
      </c>
      <c r="F455" s="71">
        <v>0</v>
      </c>
      <c r="G455" s="71">
        <f t="shared" si="53"/>
        <v>-20</v>
      </c>
      <c r="H455" s="12">
        <v>-20</v>
      </c>
      <c r="I455" s="20"/>
      <c r="J455" s="14">
        <f t="shared" si="54"/>
        <v>-29</v>
      </c>
      <c r="K455" s="21">
        <f t="shared" si="55"/>
        <v>-198</v>
      </c>
    </row>
    <row r="456" spans="2:11" ht="18" x14ac:dyDescent="0.35">
      <c r="B456" s="76">
        <v>45921</v>
      </c>
      <c r="C456" s="77" t="s">
        <v>371</v>
      </c>
      <c r="D456" s="77">
        <v>8.5</v>
      </c>
      <c r="E456" s="78" t="s">
        <v>8</v>
      </c>
      <c r="F456" s="25">
        <v>25</v>
      </c>
      <c r="G456" s="25">
        <f t="shared" si="53"/>
        <v>5</v>
      </c>
      <c r="H456" s="19">
        <v>-20</v>
      </c>
      <c r="I456" s="20"/>
      <c r="J456" s="14">
        <f t="shared" si="54"/>
        <v>-24</v>
      </c>
      <c r="K456" s="21">
        <f t="shared" si="55"/>
        <v>-218</v>
      </c>
    </row>
    <row r="457" spans="2:11" ht="18" x14ac:dyDescent="0.35">
      <c r="B457" s="68">
        <v>45923</v>
      </c>
      <c r="C457" s="69" t="s">
        <v>372</v>
      </c>
      <c r="D457" s="69">
        <v>19</v>
      </c>
      <c r="E457" s="70" t="s">
        <v>7</v>
      </c>
      <c r="F457" s="71">
        <v>0</v>
      </c>
      <c r="G457" s="71">
        <f t="shared" si="53"/>
        <v>-20</v>
      </c>
      <c r="H457" s="12">
        <v>53</v>
      </c>
      <c r="I457" s="20"/>
      <c r="J457" s="14">
        <f t="shared" si="54"/>
        <v>-44</v>
      </c>
      <c r="K457" s="21">
        <f t="shared" si="55"/>
        <v>-165</v>
      </c>
    </row>
    <row r="458" spans="2:11" ht="18" x14ac:dyDescent="0.35">
      <c r="B458" s="72">
        <v>45923</v>
      </c>
      <c r="C458" s="73" t="s">
        <v>373</v>
      </c>
      <c r="D458" s="73">
        <v>8.5</v>
      </c>
      <c r="E458" s="74" t="s">
        <v>6</v>
      </c>
      <c r="F458" s="75">
        <v>110</v>
      </c>
      <c r="G458" s="75">
        <f t="shared" si="53"/>
        <v>90</v>
      </c>
      <c r="H458" s="8">
        <v>78</v>
      </c>
      <c r="I458" s="20"/>
      <c r="J458" s="14">
        <f t="shared" si="54"/>
        <v>46</v>
      </c>
      <c r="K458" s="21">
        <f t="shared" si="55"/>
        <v>-87</v>
      </c>
    </row>
    <row r="459" spans="2:11" ht="18" x14ac:dyDescent="0.35">
      <c r="B459" s="68">
        <v>45924</v>
      </c>
      <c r="C459" s="69" t="s">
        <v>374</v>
      </c>
      <c r="D459" s="69">
        <v>7.5</v>
      </c>
      <c r="E459" s="70" t="s">
        <v>8</v>
      </c>
      <c r="F459" s="71">
        <v>23</v>
      </c>
      <c r="G459" s="71">
        <f t="shared" si="53"/>
        <v>3</v>
      </c>
      <c r="H459" s="12">
        <v>-20</v>
      </c>
      <c r="I459" s="20"/>
      <c r="J459" s="14">
        <f t="shared" si="54"/>
        <v>49</v>
      </c>
      <c r="K459" s="21">
        <f t="shared" si="55"/>
        <v>-107</v>
      </c>
    </row>
    <row r="460" spans="2:11" ht="18" x14ac:dyDescent="0.35">
      <c r="B460" s="68">
        <v>45924</v>
      </c>
      <c r="C460" s="69" t="s">
        <v>375</v>
      </c>
      <c r="D460" s="69">
        <v>5.5</v>
      </c>
      <c r="E460" s="70" t="s">
        <v>7</v>
      </c>
      <c r="F460" s="71">
        <v>0</v>
      </c>
      <c r="G460" s="71">
        <f t="shared" si="53"/>
        <v>-20</v>
      </c>
      <c r="H460" s="12">
        <v>-20</v>
      </c>
      <c r="I460" s="20"/>
      <c r="J460" s="14">
        <f t="shared" si="54"/>
        <v>29</v>
      </c>
      <c r="K460" s="21">
        <f t="shared" si="55"/>
        <v>-127</v>
      </c>
    </row>
    <row r="461" spans="2:11" ht="18" x14ac:dyDescent="0.35">
      <c r="B461" s="76">
        <v>45926</v>
      </c>
      <c r="C461" s="77" t="s">
        <v>376</v>
      </c>
      <c r="D461" s="77">
        <v>9</v>
      </c>
      <c r="E461" s="78" t="s">
        <v>8</v>
      </c>
      <c r="F461" s="25">
        <v>28</v>
      </c>
      <c r="G461" s="25">
        <f t="shared" ref="G461" si="56">SUM(F461)-20</f>
        <v>8</v>
      </c>
      <c r="H461" s="19">
        <v>-20</v>
      </c>
      <c r="I461" s="20"/>
      <c r="J461" s="14">
        <f t="shared" si="54"/>
        <v>37</v>
      </c>
      <c r="K461" s="21">
        <f t="shared" si="55"/>
        <v>-147</v>
      </c>
    </row>
    <row r="462" spans="2:11" ht="18" x14ac:dyDescent="0.35">
      <c r="B462" s="76">
        <v>45926</v>
      </c>
      <c r="C462" s="77" t="s">
        <v>377</v>
      </c>
      <c r="D462" s="77">
        <v>9</v>
      </c>
      <c r="E462" s="78" t="s">
        <v>8</v>
      </c>
      <c r="F462" s="25">
        <v>26</v>
      </c>
      <c r="G462" s="25">
        <f t="shared" ref="G462" si="57">SUM(F462)-20</f>
        <v>6</v>
      </c>
      <c r="H462" s="19">
        <v>-20</v>
      </c>
      <c r="I462" s="20"/>
      <c r="J462" s="14">
        <f t="shared" si="54"/>
        <v>43</v>
      </c>
      <c r="K462" s="21">
        <f t="shared" si="55"/>
        <v>-167</v>
      </c>
    </row>
    <row r="463" spans="2:11" ht="18" x14ac:dyDescent="0.35">
      <c r="B463" s="68">
        <v>45927</v>
      </c>
      <c r="C463" s="69" t="s">
        <v>114</v>
      </c>
      <c r="D463" s="69">
        <v>13</v>
      </c>
      <c r="E463" s="70" t="s">
        <v>7</v>
      </c>
      <c r="F463" s="71">
        <v>0</v>
      </c>
      <c r="G463" s="71">
        <f>SUM(F463)-20</f>
        <v>-20</v>
      </c>
      <c r="H463" s="12">
        <v>-20</v>
      </c>
      <c r="I463" s="20"/>
      <c r="J463" s="14">
        <f t="shared" si="54"/>
        <v>23</v>
      </c>
      <c r="K463" s="21">
        <f t="shared" si="55"/>
        <v>-187</v>
      </c>
    </row>
    <row r="464" spans="2:11" ht="18" x14ac:dyDescent="0.35">
      <c r="B464" s="68">
        <v>45927</v>
      </c>
      <c r="C464" s="69" t="s">
        <v>114</v>
      </c>
      <c r="D464" s="69">
        <v>13</v>
      </c>
      <c r="E464" s="70" t="s">
        <v>7</v>
      </c>
      <c r="F464" s="71">
        <v>0</v>
      </c>
      <c r="G464" s="71">
        <f>SUM(F464)-20</f>
        <v>-20</v>
      </c>
      <c r="H464" s="12">
        <v>-20</v>
      </c>
      <c r="I464" s="20"/>
      <c r="J464" s="14">
        <f t="shared" si="54"/>
        <v>3</v>
      </c>
      <c r="K464" s="21">
        <f t="shared" si="55"/>
        <v>-207</v>
      </c>
    </row>
    <row r="465" spans="2:11" ht="18" x14ac:dyDescent="0.35">
      <c r="B465" s="68">
        <v>45927</v>
      </c>
      <c r="C465" s="69" t="s">
        <v>114</v>
      </c>
      <c r="D465" s="69">
        <v>29</v>
      </c>
      <c r="E465" s="70" t="s">
        <v>7</v>
      </c>
      <c r="F465" s="71">
        <v>0</v>
      </c>
      <c r="G465" s="71">
        <f t="shared" ref="G465:G467" si="58">SUM(F465)-20</f>
        <v>-20</v>
      </c>
      <c r="H465" s="12">
        <v>-20</v>
      </c>
      <c r="I465" s="20"/>
      <c r="J465" s="14">
        <f t="shared" si="54"/>
        <v>-17</v>
      </c>
      <c r="K465" s="21">
        <f t="shared" si="55"/>
        <v>-227</v>
      </c>
    </row>
    <row r="466" spans="2:11" ht="18" x14ac:dyDescent="0.35">
      <c r="B466" s="76">
        <v>45927</v>
      </c>
      <c r="C466" s="77" t="s">
        <v>378</v>
      </c>
      <c r="D466" s="77">
        <v>5.5</v>
      </c>
      <c r="E466" s="78" t="s">
        <v>8</v>
      </c>
      <c r="F466" s="25">
        <v>19</v>
      </c>
      <c r="G466" s="25">
        <f t="shared" si="58"/>
        <v>-1</v>
      </c>
      <c r="H466" s="19">
        <v>-20</v>
      </c>
      <c r="I466" s="20"/>
      <c r="J466" s="14">
        <f t="shared" si="54"/>
        <v>-18</v>
      </c>
      <c r="K466" s="21">
        <f t="shared" si="55"/>
        <v>-247</v>
      </c>
    </row>
    <row r="467" spans="2:11" ht="18" x14ac:dyDescent="0.35">
      <c r="B467" s="68">
        <v>45928</v>
      </c>
      <c r="C467" s="51" t="s">
        <v>379</v>
      </c>
      <c r="D467" s="69">
        <v>8.5</v>
      </c>
      <c r="E467" s="70" t="s">
        <v>7</v>
      </c>
      <c r="F467" s="71">
        <v>0</v>
      </c>
      <c r="G467" s="71">
        <f t="shared" si="58"/>
        <v>-20</v>
      </c>
      <c r="H467" s="12">
        <v>-20</v>
      </c>
      <c r="I467" s="20"/>
      <c r="J467" s="14">
        <f t="shared" si="54"/>
        <v>-38</v>
      </c>
      <c r="K467" s="21">
        <f t="shared" si="55"/>
        <v>-267</v>
      </c>
    </row>
    <row r="468" spans="2:11" x14ac:dyDescent="0.3">
      <c r="I468" s="20"/>
    </row>
    <row r="469" spans="2:11" x14ac:dyDescent="0.3">
      <c r="B469" s="20"/>
      <c r="C469" s="20" t="s">
        <v>358</v>
      </c>
      <c r="D469" s="20">
        <v>28</v>
      </c>
      <c r="E469" s="20"/>
      <c r="F469" s="79"/>
      <c r="G469" s="71"/>
      <c r="H469" s="12"/>
    </row>
    <row r="470" spans="2:11" x14ac:dyDescent="0.3">
      <c r="F470" s="40" t="s">
        <v>28</v>
      </c>
      <c r="G470" s="81">
        <f>SUM(G440:G469)</f>
        <v>-38</v>
      </c>
      <c r="H470" s="81">
        <f>SUM(H440:H469)</f>
        <v>-267</v>
      </c>
    </row>
    <row r="471" spans="2:11" x14ac:dyDescent="0.3">
      <c r="F471" s="1" t="s">
        <v>11</v>
      </c>
      <c r="G471" s="24">
        <f>SUM(G470)/560</f>
        <v>-6.7857142857142852E-2</v>
      </c>
      <c r="H471" s="24">
        <f>SUM(H470)/420</f>
        <v>-0.63571428571428568</v>
      </c>
    </row>
  </sheetData>
  <conditionalFormatting sqref="G323:H324 G403:H404">
    <cfRule type="cellIs" dxfId="46" priority="28" operator="lessThan">
      <formula>0</formula>
    </cfRule>
  </conditionalFormatting>
  <conditionalFormatting sqref="G362:H363">
    <cfRule type="cellIs" dxfId="45" priority="15" operator="lessThan">
      <formula>0</formula>
    </cfRule>
  </conditionalFormatting>
  <conditionalFormatting sqref="G433:H434">
    <cfRule type="cellIs" dxfId="44" priority="8" operator="lessThan">
      <formula>0</formula>
    </cfRule>
  </conditionalFormatting>
  <conditionalFormatting sqref="G470:H471">
    <cfRule type="cellIs" dxfId="43" priority="4" operator="lessThan">
      <formula>0</formula>
    </cfRule>
  </conditionalFormatting>
  <conditionalFormatting sqref="J4:J34">
    <cfRule type="cellIs" dxfId="42" priority="70" operator="greaterThan">
      <formula>0</formula>
    </cfRule>
  </conditionalFormatting>
  <conditionalFormatting sqref="J41:J56">
    <cfRule type="cellIs" dxfId="41" priority="66" operator="greaterThan">
      <formula>0</formula>
    </cfRule>
  </conditionalFormatting>
  <conditionalFormatting sqref="J63:J85">
    <cfRule type="cellIs" dxfId="40" priority="62" operator="greaterThan">
      <formula>0</formula>
    </cfRule>
  </conditionalFormatting>
  <conditionalFormatting sqref="J92:J121 J440:J467">
    <cfRule type="cellIs" dxfId="39" priority="74" operator="greaterThan">
      <formula>0</formula>
    </cfRule>
  </conditionalFormatting>
  <conditionalFormatting sqref="J128:J140">
    <cfRule type="cellIs" dxfId="38" priority="55" operator="greaterThan">
      <formula>0</formula>
    </cfRule>
  </conditionalFormatting>
  <conditionalFormatting sqref="J147:J170">
    <cfRule type="cellIs" dxfId="37" priority="52" operator="greaterThan">
      <formula>0</formula>
    </cfRule>
  </conditionalFormatting>
  <conditionalFormatting sqref="J177:J188">
    <cfRule type="cellIs" dxfId="36" priority="49" operator="greaterThan">
      <formula>0</formula>
    </cfRule>
  </conditionalFormatting>
  <conditionalFormatting sqref="J195:J210">
    <cfRule type="cellIs" dxfId="35" priority="46" operator="greaterThan">
      <formula>0</formula>
    </cfRule>
  </conditionalFormatting>
  <conditionalFormatting sqref="J217:J225">
    <cfRule type="cellIs" dxfId="34" priority="43" operator="greaterThan">
      <formula>0</formula>
    </cfRule>
  </conditionalFormatting>
  <conditionalFormatting sqref="J232:J249">
    <cfRule type="cellIs" dxfId="33" priority="40" operator="greaterThan">
      <formula>0</formula>
    </cfRule>
  </conditionalFormatting>
  <conditionalFormatting sqref="J255:J288">
    <cfRule type="cellIs" dxfId="32" priority="37" operator="greaterThan">
      <formula>0</formula>
    </cfRule>
  </conditionalFormatting>
  <conditionalFormatting sqref="J294:J321">
    <cfRule type="cellIs" dxfId="31" priority="31" operator="greaterThan">
      <formula>0</formula>
    </cfRule>
  </conditionalFormatting>
  <conditionalFormatting sqref="J328:J363">
    <cfRule type="cellIs" dxfId="30" priority="18" operator="greaterThan">
      <formula>0</formula>
    </cfRule>
  </conditionalFormatting>
  <conditionalFormatting sqref="J367:J402">
    <cfRule type="cellIs" dxfId="29" priority="14" operator="greaterThan">
      <formula>0</formula>
    </cfRule>
  </conditionalFormatting>
  <conditionalFormatting sqref="J410:J432">
    <cfRule type="cellIs" dxfId="28" priority="7" operator="greaterThan">
      <formula>0</formula>
    </cfRule>
  </conditionalFormatting>
  <conditionalFormatting sqref="J19:K34 L24:L40 J40:K56 L46:L62 J146:K170">
    <cfRule type="cellIs" dxfId="27" priority="50" operator="lessThan">
      <formula>0</formula>
    </cfRule>
    <cfRule type="cellIs" dxfId="26" priority="51" operator="greaterThan">
      <formula>0</formula>
    </cfRule>
  </conditionalFormatting>
  <conditionalFormatting sqref="J176:K188">
    <cfRule type="cellIs" dxfId="25" priority="47" operator="lessThan">
      <formula>0</formula>
    </cfRule>
    <cfRule type="cellIs" dxfId="24" priority="48" operator="greaterThan">
      <formula>0</formula>
    </cfRule>
  </conditionalFormatting>
  <conditionalFormatting sqref="J194:K210">
    <cfRule type="cellIs" dxfId="23" priority="44" operator="lessThan">
      <formula>0</formula>
    </cfRule>
    <cfRule type="cellIs" dxfId="22" priority="45" operator="greaterThan">
      <formula>0</formula>
    </cfRule>
  </conditionalFormatting>
  <conditionalFormatting sqref="J216:K225">
    <cfRule type="cellIs" dxfId="21" priority="41" operator="lessThan">
      <formula>0</formula>
    </cfRule>
    <cfRule type="cellIs" dxfId="20" priority="42" operator="greaterThan">
      <formula>0</formula>
    </cfRule>
  </conditionalFormatting>
  <conditionalFormatting sqref="J231:K249">
    <cfRule type="cellIs" dxfId="19" priority="38" operator="lessThan">
      <formula>0</formula>
    </cfRule>
    <cfRule type="cellIs" dxfId="18" priority="39" operator="greaterThan">
      <formula>0</formula>
    </cfRule>
  </conditionalFormatting>
  <conditionalFormatting sqref="J254:K288">
    <cfRule type="cellIs" dxfId="17" priority="35" operator="lessThan">
      <formula>0</formula>
    </cfRule>
    <cfRule type="cellIs" dxfId="16" priority="36" operator="greaterThan">
      <formula>0</formula>
    </cfRule>
  </conditionalFormatting>
  <conditionalFormatting sqref="J293:K321">
    <cfRule type="cellIs" dxfId="15" priority="29" operator="lessThan">
      <formula>0</formula>
    </cfRule>
    <cfRule type="cellIs" dxfId="14" priority="30" operator="greaterThan">
      <formula>0</formula>
    </cfRule>
  </conditionalFormatting>
  <conditionalFormatting sqref="J327:K363">
    <cfRule type="cellIs" dxfId="13" priority="16" operator="lessThan">
      <formula>0</formula>
    </cfRule>
    <cfRule type="cellIs" dxfId="12" priority="17" operator="greaterThan">
      <formula>0</formula>
    </cfRule>
  </conditionalFormatting>
  <conditionalFormatting sqref="J366:K402">
    <cfRule type="cellIs" dxfId="11" priority="12" operator="lessThan">
      <formula>0</formula>
    </cfRule>
    <cfRule type="cellIs" dxfId="10" priority="13" operator="greaterThan">
      <formula>0</formula>
    </cfRule>
  </conditionalFormatting>
  <conditionalFormatting sqref="J409:K432">
    <cfRule type="cellIs" dxfId="9" priority="5" operator="lessThan">
      <formula>0</formula>
    </cfRule>
    <cfRule type="cellIs" dxfId="8" priority="6" operator="greaterThan">
      <formula>0</formula>
    </cfRule>
  </conditionalFormatting>
  <conditionalFormatting sqref="J3:L18">
    <cfRule type="cellIs" dxfId="7" priority="71" operator="lessThan">
      <formula>0</formula>
    </cfRule>
    <cfRule type="cellIs" dxfId="6" priority="72" operator="greaterThan">
      <formula>0</formula>
    </cfRule>
  </conditionalFormatting>
  <conditionalFormatting sqref="M52:Q69 J127:K140 J439:K467">
    <cfRule type="cellIs" dxfId="5" priority="53" operator="lessThan">
      <formula>0</formula>
    </cfRule>
    <cfRule type="cellIs" dxfId="4" priority="54" operator="greaterThan">
      <formula>0</formula>
    </cfRule>
  </conditionalFormatting>
  <conditionalFormatting sqref="M1:R51 R52:R70 J62:K85 J91:K121">
    <cfRule type="cellIs" dxfId="3" priority="59" operator="lessThan">
      <formula>0</formula>
    </cfRule>
    <cfRule type="cellIs" dxfId="2" priority="60" operator="greaterThan">
      <formula>0</formula>
    </cfRule>
  </conditionalFormatting>
  <conditionalFormatting sqref="O44:P44">
    <cfRule type="cellIs" dxfId="1" priority="23" operator="lessThan">
      <formula>0</formula>
    </cfRule>
  </conditionalFormatting>
  <conditionalFormatting sqref="O46:P47">
    <cfRule type="cellIs" dxfId="0" priority="19" operator="less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26</vt:i4>
      </vt:variant>
    </vt:vector>
  </HeadingPairs>
  <TitlesOfParts>
    <vt:vector size="26" baseType="lpstr">
      <vt:lpstr>Bet by Bet</vt:lpstr>
      <vt:lpstr>April 26</vt:lpstr>
      <vt:lpstr>March 26</vt:lpstr>
      <vt:lpstr>February 26</vt:lpstr>
      <vt:lpstr>January 26</vt:lpstr>
      <vt:lpstr>December 25</vt:lpstr>
      <vt:lpstr>November 25</vt:lpstr>
      <vt:lpstr>October 25</vt:lpstr>
      <vt:lpstr>September 25</vt:lpstr>
      <vt:lpstr>August 25</vt:lpstr>
      <vt:lpstr>July 25</vt:lpstr>
      <vt:lpstr>June 25</vt:lpstr>
      <vt:lpstr>May 25</vt:lpstr>
      <vt:lpstr>April 25</vt:lpstr>
      <vt:lpstr>March 25</vt:lpstr>
      <vt:lpstr>Feb 25</vt:lpstr>
      <vt:lpstr>Jan 25</vt:lpstr>
      <vt:lpstr>Dec 24</vt:lpstr>
      <vt:lpstr>Nov 24</vt:lpstr>
      <vt:lpstr>Oct 24</vt:lpstr>
      <vt:lpstr>Sep 24</vt:lpstr>
      <vt:lpstr>Aug 24</vt:lpstr>
      <vt:lpstr>Jul 24</vt:lpstr>
      <vt:lpstr>Jun 24</vt:lpstr>
      <vt:lpstr>May 24</vt:lpstr>
      <vt:lpstr>Summary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Haines</dc:creator>
  <cp:lastModifiedBy>Chris Haines</cp:lastModifiedBy>
  <dcterms:created xsi:type="dcterms:W3CDTF">2025-04-28T19:37:46Z</dcterms:created>
  <dcterms:modified xsi:type="dcterms:W3CDTF">2026-05-05T21:03:37Z</dcterms:modified>
</cp:coreProperties>
</file>